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_230 Statické zajištění silnice Bečov\soupis prací\"/>
    </mc:Choice>
  </mc:AlternateContent>
  <bookViews>
    <workbookView xWindow="240" yWindow="120" windowWidth="14940" windowHeight="9225"/>
  </bookViews>
  <sheets>
    <sheet name="Souhrn" sheetId="1" r:id="rId1"/>
    <sheet name="0 - 000" sheetId="2" r:id="rId2"/>
    <sheet name="1 - 101" sheetId="3" r:id="rId3"/>
    <sheet name="2 - 102" sheetId="4" r:id="rId4"/>
    <sheet name="3 - 201" sheetId="5" r:id="rId5"/>
    <sheet name="4 - 202" sheetId="6" r:id="rId6"/>
    <sheet name="5 - 901" sheetId="7" r:id="rId7"/>
  </sheets>
  <definedNames>
    <definedName name="_xlnm.Print_Area" localSheetId="0">Souhrn!$A$1:$G$29</definedName>
    <definedName name="_xlnm.Print_Titles" localSheetId="0">Souhrn!$17:$19</definedName>
    <definedName name="_xlnm.Print_Area" localSheetId="1">'0 - 000'!$A$1:$M$78</definedName>
    <definedName name="_xlnm.Print_Titles" localSheetId="1">'0 - 000'!$22:$24</definedName>
    <definedName name="_xlnm.Print_Area" localSheetId="2">'1 - 101'!$A$1:$M$204</definedName>
    <definedName name="_xlnm.Print_Titles" localSheetId="2">'1 - 101'!$26:$28</definedName>
    <definedName name="_xlnm.Print_Area" localSheetId="3">'2 - 102'!$A$1:$M$247</definedName>
    <definedName name="_xlnm.Print_Titles" localSheetId="3">'2 - 102'!$28:$30</definedName>
    <definedName name="_xlnm.Print_Area" localSheetId="4">'3 - 201'!$A$1:$M$276</definedName>
    <definedName name="_xlnm.Print_Titles" localSheetId="4">'3 - 201'!$29:$31</definedName>
    <definedName name="_xlnm.Print_Area" localSheetId="5">'4 - 202'!$A$1:$M$276</definedName>
    <definedName name="_xlnm.Print_Titles" localSheetId="5">'4 - 202'!$29:$31</definedName>
    <definedName name="_xlnm.Print_Area" localSheetId="6">'5 - 901'!$A$1:$M$188</definedName>
    <definedName name="_xlnm.Print_Titles" localSheetId="6">'5 - 901'!$22:$24</definedName>
  </definedNames>
  <calcPr/>
</workbook>
</file>

<file path=xl/calcChain.xml><?xml version="1.0" encoding="utf-8"?>
<calcChain xmlns="http://schemas.openxmlformats.org/spreadsheetml/2006/main">
  <c i="7" l="1" r="R166"/>
  <c r="Q166"/>
  <c r="J166"/>
  <c r="L166"/>
  <c r="R161"/>
  <c r="Q161"/>
  <c r="J161"/>
  <c r="L161"/>
  <c r="R156"/>
  <c r="Q156"/>
  <c r="J156"/>
  <c r="L156"/>
  <c r="R151"/>
  <c r="Q151"/>
  <c r="L151"/>
  <c r="J151"/>
  <c r="R146"/>
  <c r="Q146"/>
  <c r="J146"/>
  <c r="L146"/>
  <c r="R141"/>
  <c r="Q141"/>
  <c r="J141"/>
  <c r="L141"/>
  <c r="R136"/>
  <c r="Q136"/>
  <c r="J136"/>
  <c r="L136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K20"/>
  <c r="Q11"/>
  <c r="R36"/>
  <c r="Q36"/>
  <c r="J36"/>
  <c r="L36"/>
  <c r="R31"/>
  <c r="Q31"/>
  <c r="J31"/>
  <c r="L31"/>
  <c r="R26"/>
  <c r="R171"/>
  <c r="Q26"/>
  <c r="Q171"/>
  <c r="J26"/>
  <c r="H172"/>
  <c r="J10"/>
  <c r="S11"/>
  <c i="1" r="S25"/>
  <c i="7" r="A13"/>
  <c r="S6"/>
  <c r="S5"/>
  <c i="6" r="R254"/>
  <c r="Q254"/>
  <c r="J254"/>
  <c r="L254"/>
  <c r="R249"/>
  <c r="Q249"/>
  <c r="J249"/>
  <c r="L249"/>
  <c r="R244"/>
  <c r="Q244"/>
  <c r="J244"/>
  <c r="L244"/>
  <c r="R239"/>
  <c r="Q239"/>
  <c r="J239"/>
  <c r="L239"/>
  <c r="R234"/>
  <c r="R259"/>
  <c r="Q234"/>
  <c r="Q259"/>
  <c r="J234"/>
  <c r="H260"/>
  <c r="R226"/>
  <c r="Q226"/>
  <c r="J226"/>
  <c r="L226"/>
  <c r="R221"/>
  <c r="R231"/>
  <c r="Q221"/>
  <c r="Q231"/>
  <c r="J221"/>
  <c r="H232"/>
  <c r="R213"/>
  <c r="Q213"/>
  <c r="J213"/>
  <c r="L213"/>
  <c r="R208"/>
  <c r="Q208"/>
  <c r="J208"/>
  <c r="L208"/>
  <c r="R203"/>
  <c r="R218"/>
  <c r="Q203"/>
  <c r="Q218"/>
  <c r="J203"/>
  <c r="H219"/>
  <c r="R195"/>
  <c r="Q195"/>
  <c r="J195"/>
  <c r="L195"/>
  <c r="R190"/>
  <c r="Q190"/>
  <c r="J190"/>
  <c r="L190"/>
  <c r="R185"/>
  <c r="Q185"/>
  <c r="J185"/>
  <c r="L185"/>
  <c r="R180"/>
  <c r="Q180"/>
  <c r="J180"/>
  <c r="L180"/>
  <c r="R175"/>
  <c r="R200"/>
  <c r="Q175"/>
  <c r="Q200"/>
  <c r="J175"/>
  <c r="L200"/>
  <c r="L201"/>
  <c r="R167"/>
  <c r="Q167"/>
  <c r="J167"/>
  <c r="L167"/>
  <c r="R162"/>
  <c r="Q162"/>
  <c r="J162"/>
  <c r="L162"/>
  <c r="R157"/>
  <c r="Q157"/>
  <c r="J157"/>
  <c r="L157"/>
  <c r="R152"/>
  <c r="R172"/>
  <c r="Q152"/>
  <c r="Q172"/>
  <c r="J152"/>
  <c r="H173"/>
  <c r="R144"/>
  <c r="Q144"/>
  <c r="J144"/>
  <c r="L144"/>
  <c r="R139"/>
  <c r="Q139"/>
  <c r="J139"/>
  <c r="L139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R149"/>
  <c r="Q104"/>
  <c r="Q149"/>
  <c r="J104"/>
  <c r="H150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R101"/>
  <c r="Q56"/>
  <c r="Q101"/>
  <c r="J56"/>
  <c r="H102"/>
  <c r="R48"/>
  <c r="Q48"/>
  <c r="J48"/>
  <c r="L48"/>
  <c r="R43"/>
  <c r="Q43"/>
  <c r="J43"/>
  <c r="L43"/>
  <c r="R38"/>
  <c r="Q38"/>
  <c r="J38"/>
  <c r="L38"/>
  <c r="R33"/>
  <c r="R53"/>
  <c r="Q33"/>
  <c r="Q53"/>
  <c r="J33"/>
  <c r="H54"/>
  <c r="K27"/>
  <c r="K26"/>
  <c r="K25"/>
  <c r="K24"/>
  <c r="K23"/>
  <c r="K22"/>
  <c r="K21"/>
  <c r="K20"/>
  <c r="A13"/>
  <c r="Q11"/>
  <c r="S6"/>
  <c r="S5"/>
  <c i="5" r="R254"/>
  <c r="Q254"/>
  <c r="J254"/>
  <c r="L254"/>
  <c r="R249"/>
  <c r="Q249"/>
  <c r="J249"/>
  <c r="L249"/>
  <c r="R244"/>
  <c r="Q244"/>
  <c r="J244"/>
  <c r="L244"/>
  <c r="R239"/>
  <c r="Q239"/>
  <c r="J239"/>
  <c r="L239"/>
  <c r="R234"/>
  <c r="R259"/>
  <c r="Q234"/>
  <c r="Q259"/>
  <c r="J234"/>
  <c r="H260"/>
  <c r="R226"/>
  <c r="Q226"/>
  <c r="J226"/>
  <c r="L226"/>
  <c r="R221"/>
  <c r="R231"/>
  <c r="Q221"/>
  <c r="Q231"/>
  <c r="J221"/>
  <c r="H232"/>
  <c r="R213"/>
  <c r="Q213"/>
  <c r="J213"/>
  <c r="L213"/>
  <c r="R208"/>
  <c r="Q208"/>
  <c r="J208"/>
  <c r="L208"/>
  <c r="R203"/>
  <c r="R218"/>
  <c r="Q203"/>
  <c r="Q218"/>
  <c r="J203"/>
  <c r="H219"/>
  <c r="R195"/>
  <c r="Q195"/>
  <c r="J195"/>
  <c r="L195"/>
  <c r="R190"/>
  <c r="Q190"/>
  <c r="J190"/>
  <c r="L190"/>
  <c r="R185"/>
  <c r="Q185"/>
  <c r="J185"/>
  <c r="L185"/>
  <c r="R180"/>
  <c r="Q180"/>
  <c r="J180"/>
  <c r="L180"/>
  <c r="R175"/>
  <c r="R200"/>
  <c r="Q175"/>
  <c r="Q200"/>
  <c r="J175"/>
  <c r="H201"/>
  <c r="R167"/>
  <c r="Q167"/>
  <c r="J167"/>
  <c r="L167"/>
  <c r="R162"/>
  <c r="Q162"/>
  <c r="J162"/>
  <c r="L162"/>
  <c r="R157"/>
  <c r="Q157"/>
  <c r="J157"/>
  <c r="L157"/>
  <c r="R152"/>
  <c r="R172"/>
  <c r="Q152"/>
  <c r="Q172"/>
  <c r="J152"/>
  <c r="H173"/>
  <c r="R144"/>
  <c r="Q144"/>
  <c r="J144"/>
  <c r="L144"/>
  <c r="R139"/>
  <c r="Q139"/>
  <c r="J139"/>
  <c r="L139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R149"/>
  <c r="Q104"/>
  <c r="Q149"/>
  <c r="J104"/>
  <c r="H150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R101"/>
  <c r="Q56"/>
  <c r="Q101"/>
  <c r="J56"/>
  <c r="H102"/>
  <c r="R48"/>
  <c r="Q48"/>
  <c r="J48"/>
  <c r="L48"/>
  <c r="R43"/>
  <c r="Q43"/>
  <c r="J43"/>
  <c r="L43"/>
  <c r="R38"/>
  <c r="Q38"/>
  <c r="J38"/>
  <c r="L38"/>
  <c r="R33"/>
  <c r="R53"/>
  <c r="Q33"/>
  <c r="Q53"/>
  <c r="J33"/>
  <c r="H54"/>
  <c r="J10"/>
  <c r="S11"/>
  <c i="1" r="S23"/>
  <c i="5" r="K27"/>
  <c r="K26"/>
  <c r="K25"/>
  <c r="K24"/>
  <c r="K23"/>
  <c r="K22"/>
  <c r="K21"/>
  <c r="K20"/>
  <c r="A13"/>
  <c r="Q11"/>
  <c r="S6"/>
  <c r="S5"/>
  <c i="4" r="R225"/>
  <c r="Q225"/>
  <c r="J225"/>
  <c r="L225"/>
  <c r="R220"/>
  <c r="Q220"/>
  <c r="J220"/>
  <c r="L220"/>
  <c r="R215"/>
  <c r="Q215"/>
  <c r="J215"/>
  <c r="L215"/>
  <c r="R210"/>
  <c r="Q210"/>
  <c r="J210"/>
  <c r="L210"/>
  <c r="R205"/>
  <c r="Q205"/>
  <c r="J205"/>
  <c r="L205"/>
  <c r="R200"/>
  <c r="Q200"/>
  <c r="J200"/>
  <c r="L200"/>
  <c r="R195"/>
  <c r="Q195"/>
  <c r="J195"/>
  <c r="L195"/>
  <c r="R190"/>
  <c r="R230"/>
  <c r="Q190"/>
  <c r="Q230"/>
  <c r="J190"/>
  <c r="H231"/>
  <c r="R182"/>
  <c r="Q182"/>
  <c r="J182"/>
  <c r="L182"/>
  <c r="R177"/>
  <c r="R187"/>
  <c r="Q177"/>
  <c r="Q187"/>
  <c r="J177"/>
  <c r="H188"/>
  <c r="R169"/>
  <c r="Q169"/>
  <c r="J169"/>
  <c r="L169"/>
  <c r="R164"/>
  <c r="R174"/>
  <c r="Q164"/>
  <c r="Q174"/>
  <c r="J164"/>
  <c r="H175"/>
  <c r="R156"/>
  <c r="Q156"/>
  <c r="J156"/>
  <c r="L156"/>
  <c r="R151"/>
  <c r="R161"/>
  <c r="Q151"/>
  <c r="Q161"/>
  <c r="J151"/>
  <c r="H162"/>
  <c r="R143"/>
  <c r="Q143"/>
  <c r="J143"/>
  <c r="L143"/>
  <c r="R138"/>
  <c r="Q138"/>
  <c r="J138"/>
  <c r="L138"/>
  <c r="R133"/>
  <c r="Q133"/>
  <c r="J133"/>
  <c r="L133"/>
  <c r="R128"/>
  <c r="Q128"/>
  <c r="J128"/>
  <c r="L128"/>
  <c r="R123"/>
  <c r="Q123"/>
  <c r="J123"/>
  <c r="L123"/>
  <c r="R118"/>
  <c r="Q118"/>
  <c r="J118"/>
  <c r="L118"/>
  <c r="R113"/>
  <c r="R148"/>
  <c r="Q113"/>
  <c r="Q148"/>
  <c r="J113"/>
  <c r="H149"/>
  <c r="R105"/>
  <c r="Q105"/>
  <c r="J105"/>
  <c r="L105"/>
  <c r="R100"/>
  <c r="Q100"/>
  <c r="J100"/>
  <c r="L100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R110"/>
  <c r="Q55"/>
  <c r="Q110"/>
  <c r="J55"/>
  <c r="H111"/>
  <c r="R47"/>
  <c r="Q47"/>
  <c r="J47"/>
  <c r="L47"/>
  <c r="R42"/>
  <c r="Q42"/>
  <c r="J42"/>
  <c r="L42"/>
  <c r="R37"/>
  <c r="Q37"/>
  <c r="J37"/>
  <c r="L37"/>
  <c r="R32"/>
  <c r="R52"/>
  <c r="Q32"/>
  <c r="Q52"/>
  <c r="J32"/>
  <c r="H52"/>
  <c r="K26"/>
  <c r="K25"/>
  <c r="K24"/>
  <c r="K23"/>
  <c r="K22"/>
  <c r="K21"/>
  <c r="K20"/>
  <c r="A13"/>
  <c r="Q11"/>
  <c r="S6"/>
  <c r="S5"/>
  <c i="3" r="R182"/>
  <c r="Q182"/>
  <c r="J182"/>
  <c r="L182"/>
  <c r="R177"/>
  <c r="Q177"/>
  <c r="J177"/>
  <c r="L177"/>
  <c r="R172"/>
  <c r="Q172"/>
  <c r="J172"/>
  <c r="L172"/>
  <c r="R167"/>
  <c r="Q167"/>
  <c r="J167"/>
  <c r="L167"/>
  <c r="R162"/>
  <c r="Q162"/>
  <c r="J162"/>
  <c r="L162"/>
  <c r="R157"/>
  <c r="Q157"/>
  <c r="J157"/>
  <c r="L157"/>
  <c r="R152"/>
  <c r="Q152"/>
  <c r="J152"/>
  <c r="L152"/>
  <c r="R147"/>
  <c r="R187"/>
  <c r="Q147"/>
  <c r="Q187"/>
  <c r="J147"/>
  <c r="L147"/>
  <c r="R139"/>
  <c r="Q139"/>
  <c r="J139"/>
  <c r="L139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Q99"/>
  <c r="J99"/>
  <c r="L99"/>
  <c r="R94"/>
  <c r="R144"/>
  <c r="Q94"/>
  <c r="Q144"/>
  <c r="J94"/>
  <c r="H145"/>
  <c r="R86"/>
  <c r="R91"/>
  <c r="Q86"/>
  <c r="Q91"/>
  <c r="J86"/>
  <c r="L91"/>
  <c r="L92"/>
  <c r="R78"/>
  <c r="Q78"/>
  <c r="J78"/>
  <c r="L78"/>
  <c r="R73"/>
  <c r="Q73"/>
  <c r="J73"/>
  <c r="L73"/>
  <c r="R68"/>
  <c r="Q68"/>
  <c r="J68"/>
  <c r="L68"/>
  <c r="R63"/>
  <c r="Q63"/>
  <c r="J63"/>
  <c r="L63"/>
  <c r="R58"/>
  <c r="Q58"/>
  <c r="J58"/>
  <c r="L58"/>
  <c r="R53"/>
  <c r="Q53"/>
  <c r="J53"/>
  <c r="L53"/>
  <c r="R48"/>
  <c r="Q48"/>
  <c r="J48"/>
  <c r="L48"/>
  <c r="R43"/>
  <c r="R83"/>
  <c r="Q43"/>
  <c r="Q83"/>
  <c r="J43"/>
  <c r="H83"/>
  <c r="R35"/>
  <c r="Q35"/>
  <c r="J35"/>
  <c r="L35"/>
  <c r="R30"/>
  <c r="R40"/>
  <c r="Q30"/>
  <c r="Q40"/>
  <c r="J30"/>
  <c r="L30"/>
  <c r="K24"/>
  <c r="K23"/>
  <c r="K22"/>
  <c r="K21"/>
  <c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L61"/>
  <c r="K20"/>
  <c r="A13"/>
  <c r="Q11"/>
  <c r="S6"/>
  <c r="S5"/>
  <c i="1" r="S6"/>
  <c r="S5"/>
  <c i="2" l="1" r="H61"/>
  <c r="J11"/>
  <c i="1" r="F20"/>
  <c i="2" r="L62"/>
  <c i="3" r="H41"/>
  <c r="L83"/>
  <c r="J83"/>
  <c r="J84"/>
  <c r="L86"/>
  <c r="H91"/>
  <c r="L187"/>
  <c r="H188"/>
  <c i="6" r="H201"/>
  <c r="J10"/>
  <c r="S11"/>
  <c i="1" r="S24"/>
  <c i="7" r="L41"/>
  <c i="2" r="L20"/>
  <c r="L26"/>
  <c i="5" r="L33"/>
  <c r="H53"/>
  <c r="L104"/>
  <c r="H149"/>
  <c r="L149"/>
  <c r="L150"/>
  <c r="L152"/>
  <c r="H172"/>
  <c r="L172"/>
  <c r="L173"/>
  <c r="L175"/>
  <c r="H200"/>
  <c r="L200"/>
  <c r="L201"/>
  <c r="L203"/>
  <c r="H218"/>
  <c r="L218"/>
  <c r="L219"/>
  <c r="L221"/>
  <c r="H231"/>
  <c r="L231"/>
  <c r="L232"/>
  <c r="L234"/>
  <c r="H259"/>
  <c r="L259"/>
  <c r="L27"/>
  <c i="6" r="L24"/>
  <c r="L33"/>
  <c r="H53"/>
  <c r="L53"/>
  <c r="L54"/>
  <c r="L56"/>
  <c r="H101"/>
  <c r="L101"/>
  <c r="L102"/>
  <c r="L104"/>
  <c r="H149"/>
  <c r="L149"/>
  <c r="L150"/>
  <c r="L152"/>
  <c r="H172"/>
  <c r="L172"/>
  <c r="L173"/>
  <c r="L175"/>
  <c r="H200"/>
  <c r="J200"/>
  <c r="J201"/>
  <c r="L203"/>
  <c r="H218"/>
  <c r="L218"/>
  <c r="L219"/>
  <c r="L221"/>
  <c r="H231"/>
  <c r="L231"/>
  <c r="L232"/>
  <c r="L234"/>
  <c r="H259"/>
  <c r="L259"/>
  <c r="L260"/>
  <c i="7" r="L26"/>
  <c r="H171"/>
  <c r="J11"/>
  <c i="1" r="F25"/>
  <c i="7" r="L171"/>
  <c r="L20"/>
  <c i="1" r="D23"/>
  <c i="2" r="H62"/>
  <c r="J10"/>
  <c r="S11"/>
  <c i="1" r="S20"/>
  <c i="3" r="H40"/>
  <c r="L40"/>
  <c r="J40"/>
  <c r="S40"/>
  <c r="S20"/>
  <c r="H84"/>
  <c r="H92"/>
  <c r="H144"/>
  <c r="L144"/>
  <c r="L145"/>
  <c r="H187"/>
  <c i="4" r="L32"/>
  <c r="L52"/>
  <c r="J52"/>
  <c r="J53"/>
  <c r="H53"/>
  <c r="J10"/>
  <c r="S11"/>
  <c i="1" r="S22"/>
  <c i="4" r="L55"/>
  <c i="1" r="D25"/>
  <c i="3" r="L22"/>
  <c r="L43"/>
  <c r="J91"/>
  <c r="J92"/>
  <c r="L94"/>
  <c i="4" r="H110"/>
  <c r="J11"/>
  <c i="1" r="F22"/>
  <c i="4" r="L110"/>
  <c r="L111"/>
  <c r="L113"/>
  <c r="H148"/>
  <c r="L148"/>
  <c r="L149"/>
  <c r="L151"/>
  <c r="H161"/>
  <c r="L161"/>
  <c r="L162"/>
  <c r="L164"/>
  <c r="H174"/>
  <c r="L174"/>
  <c r="L175"/>
  <c r="L177"/>
  <c r="H187"/>
  <c r="L187"/>
  <c r="L188"/>
  <c r="L190"/>
  <c r="H230"/>
  <c r="L230"/>
  <c r="L231"/>
  <c i="5" r="L53"/>
  <c r="L54"/>
  <c r="L56"/>
  <c r="H101"/>
  <c r="L101"/>
  <c r="L102"/>
  <c i="3" l="1" r="J11"/>
  <c i="1" r="F21"/>
  <c i="5" r="J11"/>
  <c i="1" r="F23"/>
  <c i="3" r="J187"/>
  <c r="J188"/>
  <c r="J10"/>
  <c r="S11"/>
  <c i="1" r="S21"/>
  <c i="6" r="J11"/>
  <c i="1" r="F24"/>
  <c i="3" r="S91"/>
  <c r="S22"/>
  <c r="S83"/>
  <c r="S21"/>
  <c i="2" r="J61"/>
  <c r="J62"/>
  <c i="4" r="S7"/>
  <c r="S52"/>
  <c r="S20"/>
  <c i="6" r="S200"/>
  <c r="S24"/>
  <c i="1" r="D24"/>
  <c i="3" r="S7"/>
  <c r="L20"/>
  <c r="L21"/>
  <c r="L23"/>
  <c r="L41"/>
  <c r="L84"/>
  <c r="J144"/>
  <c r="J145"/>
  <c i="1" r="D22"/>
  <c i="2" r="S7"/>
  <c i="5" r="L20"/>
  <c r="L21"/>
  <c r="L22"/>
  <c r="L23"/>
  <c r="L24"/>
  <c r="L25"/>
  <c r="L26"/>
  <c r="J53"/>
  <c r="J101"/>
  <c r="J102"/>
  <c r="J149"/>
  <c r="J150"/>
  <c r="J172"/>
  <c r="J173"/>
  <c r="J200"/>
  <c r="J201"/>
  <c r="J218"/>
  <c r="J219"/>
  <c r="J231"/>
  <c r="J232"/>
  <c r="J259"/>
  <c r="J260"/>
  <c r="L260"/>
  <c i="6" r="S7"/>
  <c r="L20"/>
  <c r="L21"/>
  <c r="L22"/>
  <c r="L23"/>
  <c r="L25"/>
  <c r="L26"/>
  <c r="L27"/>
  <c r="J53"/>
  <c r="J54"/>
  <c r="J101"/>
  <c r="J102"/>
  <c r="J149"/>
  <c r="J150"/>
  <c r="J172"/>
  <c r="J173"/>
  <c r="J218"/>
  <c r="J219"/>
  <c r="J231"/>
  <c r="J232"/>
  <c r="J259"/>
  <c r="J260"/>
  <c i="7" r="S7"/>
  <c r="J171"/>
  <c r="J172"/>
  <c r="L172"/>
  <c i="1" r="D20"/>
  <c i="3" r="L24"/>
  <c r="J41"/>
  <c r="L188"/>
  <c i="4" r="L23"/>
  <c r="L24"/>
  <c r="L25"/>
  <c r="L26"/>
  <c r="L53"/>
  <c r="L20"/>
  <c r="L21"/>
  <c r="L22"/>
  <c r="J110"/>
  <c r="J111"/>
  <c r="J148"/>
  <c r="J149"/>
  <c r="J161"/>
  <c r="J162"/>
  <c r="J174"/>
  <c r="J175"/>
  <c r="J187"/>
  <c r="J188"/>
  <c r="J230"/>
  <c r="J231"/>
  <c i="5" r="S7"/>
  <c i="1" l="1" r="S7"/>
  <c r="F13"/>
  <c i="5" r="R11"/>
  <c i="4" r="R11"/>
  <c i="3" r="R11"/>
  <c i="5" r="S231"/>
  <c r="S26"/>
  <c r="S172"/>
  <c r="S23"/>
  <c i="6" r="S218"/>
  <c r="S25"/>
  <c i="2" r="R11"/>
  <c i="4" r="S161"/>
  <c r="S23"/>
  <c r="S110"/>
  <c r="S21"/>
  <c r="S187"/>
  <c r="S25"/>
  <c i="5" r="S53"/>
  <c r="S20"/>
  <c i="3" r="S187"/>
  <c r="S24"/>
  <c i="5" r="S200"/>
  <c r="S24"/>
  <c i="6" r="S231"/>
  <c r="S26"/>
  <c r="S172"/>
  <c r="S23"/>
  <c r="S101"/>
  <c r="S21"/>
  <c i="3" r="S144"/>
  <c r="S23"/>
  <c i="2" r="S61"/>
  <c r="S20"/>
  <c i="5" r="S101"/>
  <c r="S21"/>
  <c r="S259"/>
  <c r="S27"/>
  <c i="6" r="S259"/>
  <c r="S27"/>
  <c i="4" r="S148"/>
  <c r="S22"/>
  <c i="5" r="S218"/>
  <c r="S25"/>
  <c r="S149"/>
  <c r="S22"/>
  <c i="1" r="D21"/>
  <c r="F11"/>
  <c i="4" r="S174"/>
  <c r="S24"/>
  <c i="5" r="J54"/>
  <c i="6" r="R11"/>
  <c i="4" r="S230"/>
  <c r="S26"/>
  <c i="6" r="S53"/>
  <c r="S20"/>
  <c r="S149"/>
  <c r="S22"/>
  <c i="7" r="S171"/>
  <c r="S20"/>
  <c r="R11"/>
</calcChain>
</file>

<file path=xl/sharedStrings.xml><?xml version="1.0" encoding="utf-8"?>
<sst xmlns="http://schemas.openxmlformats.org/spreadsheetml/2006/main">
  <si>
    <t>SOUHRNNÝ LIST STAVBY</t>
  </si>
  <si>
    <t>STAVBA</t>
  </si>
  <si>
    <t>TÚ_S_119 - II/230 Statické zajištění silnice Bečov</t>
  </si>
  <si>
    <t>13.10.2025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</si>
  <si>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</si>
  <si>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</si>
  <si>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</si>
  <si>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</si>
  <si>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</si>
  <si>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</si>
  <si>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</si>
  <si>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</si>
  <si>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</si>
  <si>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</si>
  <si>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</si>
  <si>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</si>
  <si>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</si>
  <si>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</si>
  <si>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</si>
  <si>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 000 - Vedlejší a ostatní náklady</t>
  </si>
  <si>
    <t>SO 101 Komunikace - nová vozovka</t>
  </si>
  <si>
    <t>SO 102 Komunikace - odvodnění</t>
  </si>
  <si>
    <t>SO 201 Opěrná zeď A</t>
  </si>
  <si>
    <t>SO 202 Opěrná zeď B</t>
  </si>
  <si>
    <t>SO 901 DIO</t>
  </si>
  <si>
    <t>SOUPIS PRACÍ</t>
  </si>
  <si>
    <t xml:space="preserve">Objekt: </t>
  </si>
  <si>
    <t xml:space="preserve">Celková cena (bez DPH): </t>
  </si>
  <si>
    <t>000 - SO 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</si>
  <si>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</si>
  <si>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</si>
  <si>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</si>
  <si>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</si>
  <si>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</si>
  <si>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</si>
  <si>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</si>
  <si>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</si>
  <si>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</si>
  <si>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</si>
  <si>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</si>
  <si>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</si>
  <si>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</si>
  <si>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</si>
  <si>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</si>
  <si>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</si>
  <si>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</si>
  <si>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</si>
  <si>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</si>
  <si>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</si>
  <si>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</si>
  <si>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</si>
  <si>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</si>
  <si>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</si>
  <si>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</si>
  <si>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</si>
  <si>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</si>
  <si>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</si>
  <si>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</si>
  <si>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</si>
  <si>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</si>
  <si>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</si>
  <si>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</si>
  <si>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</si>
  <si>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</si>
  <si>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</si>
  <si>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</si>
  <si>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</si>
  <si>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</si>
  <si>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</si>
  <si>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</si>
  <si>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</si>
  <si>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</si>
  <si>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</si>
  <si>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</si>
  <si>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</si>
  <si>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</si>
  <si>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</si>
  <si>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</si>
  <si>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</si>
  <si>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</si>
  <si>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</si>
  <si>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</si>
  <si>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</si>
  <si>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101 - SO 101 Komunikace - nová vozovka</t>
  </si>
  <si>
    <t>Zemní práce</t>
  </si>
  <si>
    <t>Zakládání</t>
  </si>
  <si>
    <t>Komunikace</t>
  </si>
  <si>
    <t>Ostatní konstrukce a práce, bourání</t>
  </si>
  <si>
    <t>015111</t>
  </si>
  <si>
    <t xml:space="preserve">POPLATKY ZA LIKVIDACI ODPADŮ NEKONTAMINOVANÝCH - 17 05 04  VYTĚŽENÉ ZEMINY A HORNINY -  I. TŘÍDA TĚŽITELNOSTI</t>
  </si>
  <si>
    <t>t</t>
  </si>
  <si>
    <t xml:space="preserve">z položky 11332_x000d_
nestmelené podkladní vrstvy  stávající vozovky_x000d_
- předpokládaná objemová hmotnost 1,85 t/m3</t>
  </si>
  <si>
    <t xml:space="preserve">- položky 11332:  390,3*1,85 = 722,055 =&gt; A _x000d_
- z položky 171303:  53,9*1,85 = 99,715 =&gt; B _x000d_
A+B = 821,770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</si>
  <si>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</si>
  <si>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</si>
  <si>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</si>
  <si>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z položky 56970.2_x000d_
dočasné rozšíření vozovky _x000d_
- předpokládaná objemová hmotnost 1,90 t/m3</t>
  </si>
  <si>
    <t>dočasné rozšíření vozoky _x000d_
53,9*1,9 = 102,410 =&gt; A</t>
  </si>
  <si>
    <t>1 - Zemní práce</t>
  </si>
  <si>
    <t>11120</t>
  </si>
  <si>
    <t>ODSTRANĚNÍ KŘOVIN</t>
  </si>
  <si>
    <t>M2</t>
  </si>
  <si>
    <t>- odstranění křovin a náletových dřevin _x000d_
- včetně naložení odvozu a likvidace _x000d_
- položka bude čerpána se souhlasem TDS</t>
  </si>
  <si>
    <t>plocha dle ACAD_x000d_
660 = 660,000 =&gt; A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</si>
  <si>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</si>
  <si>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</si>
  <si>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</si>
  <si>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- kácení stromů, včetně veškeré manipulace, odvozu a uložení na předepsané místo (zahrnuje všechny související práce a kompletní provedení)_x000d_
- včetně odstranění pařezů, odvozu a likvidace _x000d_
- dřevní hmota bude odkoupena zhotovitelem stavby na základě uzavřené kupní smlouvy nebo předána vlastníkovi pozemku (včetně roztřídění, nakrácení a uložení dle podmínek vlastníka pozemku)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</si>
  <si>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</si>
  <si>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</si>
  <si>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</si>
  <si>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3 = 3,000 =&gt; A</t>
  </si>
  <si>
    <t>11204</t>
  </si>
  <si>
    <t>KÁCENÍ STROMŮ D KMENE DO 0,3M S ODSTRANĚNÍM PAŘEZŮ</t>
  </si>
  <si>
    <t>26 = 26,000 =&gt; A</t>
  </si>
  <si>
    <t>11332</t>
  </si>
  <si>
    <t>ODSTRANĚNÍ PODKLADŮ ZPEVNĚNÝCH PLOCH Z KAMENIVA NESTMELENÉHO</t>
  </si>
  <si>
    <t>M3</t>
  </si>
  <si>
    <t>odstranění konstrukce stávající vozovky _x000d_
- odstranění podkladů zpevněných ploch z kameniva nestmeleného_x000d_
- předpoklad: tloušťka podkladní vrstvy stávající vozovky 300 mm_x000d_
- odstranění krytu dočasného rozšíření vozovky_x000d_
_x000d_
- část materiálu (53,9 m3) bude využit do položky 171303 - včetně naložení a dovozu na mezideponii _x000d_
- zbývající část materiálu (390,3 m3) bude odvezen na skládku - včetně naložení, odvozu a uložení na skládku _x000d_
- poplatek za uložení na skládce viz položka 015111</t>
  </si>
  <si>
    <t>plocha dle ACAD_x000d_
konstrukce stávající vozovky_x000d_
1301*0,3 = 390,300 =&gt; A _x000d_
dočasné rozšíření vozovky_x000d_
(2,11+1,63+1,19+1,28+1,18+1,15+1,19+1,05)/8*200*0,2 = 53,900 =&gt; B _x000d_
Celkem: A+B = 444,200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</si>
  <si>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</si>
  <si>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</si>
  <si>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</si>
  <si>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krytu stávající vozovky_x000d_
- předpoklad: tloušťka stmelených vrstev stávající vozovky tl. 200mm_x000d_
- včetně naložení a odvozu na mezideponii nebo místo určení _x000d_
- část materiálu (41,8 m3) bude využita v rámci stavby - do položky 56970.1 (SO 101)_x000d_
- část materiálu (53,9 m3) bude využita v rámci stavby - do položky 56970.2 (SO 101)_x000d_
- zbývající část materiálu (182,1 m3) bude odkoupena zhotovitelem stavby na základě uzavřené kupní smlouvy</t>
  </si>
  <si>
    <t>plocha dle ACAD_x000d_
1486*0,04 = 59,440 =&gt; A _x000d_
1471*0,06 = 88,260 =&gt; B _x000d_
1301*0,1 = 130,100 =&gt; C _x000d_
Celkem: A+B+C = 277,800 =&gt; D</t>
  </si>
  <si>
    <t>171303</t>
  </si>
  <si>
    <t>ULOŽENÍ SYPANINY DO NÁSYPŮ V AKTIV ZÓNĚ SE ZHUT DO 100% PS</t>
  </si>
  <si>
    <t>dočasné rozšíření vozovky _x000d_
- po vrstvách hutněný zásyp (Id=0.90, D=100% PS) z nesoudržného, nenamrzavého materiálu (vhodná část výkopku) - využití materiálu z položky 11332_x000d_
- zatřídění vybouraných materiálů a zeminy včetně posouzení vhodnosti pro další použití na stavbě bude zajištěno geotechnickým dozorem stavby_x000d_
- včetně naložení a dovozu z mezideponie _x000d_
- včetně zpětného rozebrání, naložení a odvozu na skládku, poplatek za skládku viz položka 015111</t>
  </si>
  <si>
    <t>(2,11+1,63+1,19+1,28+1,18+1,15+1,19+1,05)/8*200*0,2 = 53,900 =&gt; 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</si>
  <si>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</si>
  <si>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</si>
  <si>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</si>
  <si>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- úprava zemní pláně pod novou konstrukcí vozovky</t>
  </si>
  <si>
    <t>plocha dle ACAD_x000d_
1465 = 1465,000 =&gt; A</t>
  </si>
  <si>
    <t>Položka zahrnuje:
- úpravu pláně včetně vyrovnání výškových rozdílů. Míru zhutnění určuje projekt.
Položka nezahrnuje:
- x</t>
  </si>
  <si>
    <t>2 - Zakládání</t>
  </si>
  <si>
    <t>21461C</t>
  </si>
  <si>
    <t>SEPARAČNÍ GEOTEXTILIE DO 300G/M2</t>
  </si>
  <si>
    <t>dočasné rozšíření vozovky _x000d_
- separační vrstva z geotextílie 300 g/m2_x000d_
- včetně zpětného odstranění, naložení a odvozu na skládku, včetně poplatku za uložení na skládku</t>
  </si>
  <si>
    <t>200*2 = 400,000 =&gt; A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</si>
  <si>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</si>
  <si>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5 - Komunikace</t>
  </si>
  <si>
    <t>56333</t>
  </si>
  <si>
    <t>VOZOVKOVÉ VRSTVY ZE ŠTĚRKODRTI TL. DO 150MM</t>
  </si>
  <si>
    <t xml:space="preserve">konstrukce vozovky (D1-A-2, TDZ IV, P III)_x000d_
- ŠDA - štěrkodrť 0/32mm Ge, 150 mm	ČSN EN 13285 (ČSN 73 6126-1)_x000d_
- ŠDA - štěrkodrť 0/63mm Ge, min 150 mm    ČSN EN 13285 (ČSN 73 6126-1)</t>
  </si>
  <si>
    <t>plocha dle ACAD_x000d_
1455+1405 = 2860,000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</si>
  <si>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</si>
  <si>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56970</t>
  </si>
  <si>
    <t>ZPEVNĚNÍ KRAJNIC ZE ŠTĚRKODRTI NEBO RECYKLOVANÉHO MATERIÁLU</t>
  </si>
  <si>
    <t>- krajnice na zářezové straně - podél zpevněného příkopu_x000d_
- krajnice na násypové straně - podél svodidla (0,50 m)_x000d_
- použit bude materiál z položky 11372 - včetně naložení a dovozu z mezideponie</t>
  </si>
  <si>
    <t>krajnice na násypové straně - svodidlo_x000d_
(12+12)*0,5*0,15 = 1,800 =&gt; A _x000d_
krajnice na zářezové straně - zpevněný příkop _x000d_
200*0,2 = 40,000 =&gt; B _x000d_
Celkem: A+B = 41,800 =&gt; C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</si>
  <si>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</si>
  <si>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dočasné rozšíření vozovky _x000d_
- zpevnění dočasné komunikace tl.200 mm_x000d_
- použit bude materiál z položky 11372 - včetně naložení a dovozu z mezideponie _x000d_
- včetně zpětného rozebrání, naložení a odvozu na skládku, poplatek za skládku viz položka 015130</t>
  </si>
  <si>
    <t>572123</t>
  </si>
  <si>
    <t>INFILTRAČNÍ POSTŘIK Z EMULZE DO 1,0KG/M2</t>
  </si>
  <si>
    <t xml:space="preserve">konstrukce vozovky
- IP, EP 	infiltrační postřik z modifikované asfaltové emulze C 60 BP 5  0,60 kg/m2*	   
ČSN 73 6129</t>
  </si>
  <si>
    <t>1385 = 1385,000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</si>
  <si>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</si>
  <si>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</si>
  <si>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</si>
  <si>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konstrukce vozovky
- SP, EP	spojovací postřik z modifikované asfaltové emulze C 60 BP 5  0,25 kg/m2*          
ČSN 73 6129</t>
  </si>
  <si>
    <t>1540+1534 = 3074,000 =&gt; A</t>
  </si>
  <si>
    <t>572733</t>
  </si>
  <si>
    <t>DVOUVRSTVÝ NÁTĚR Z EMULZE DO 1,5KG/M2</t>
  </si>
  <si>
    <t>dočasné rozšíření vozovky _x000d_
- zpevnění povrchu dočasné komunikace</t>
  </si>
  <si>
    <t>(2,11+1,63+1,19+1,28+1,18+1,15+1,19+1,05)/8*200 = 269,500 =&gt; A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</si>
  <si>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</si>
  <si>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</si>
  <si>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</si>
  <si>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>- konstrukce vozovky (D1-A-2, TDZ IV, P III)_x000d_
- ACO 11	- asfaltový beton obrusné vrstvy 50/70, 40 mm, ČSN EN 13108-1 (ČSN 73 6121)</t>
  </si>
  <si>
    <t>plocha dle ACAD_x000d_
1540 = 1540,000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</si>
  <si>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</si>
  <si>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</si>
  <si>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</si>
  <si>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- konstrukce vozovky (D1-A-2, TDZ IV, P III)_x000d_
- ACL 16+ - asfaltový beton pro ložné vrstvy 50/70, 60 mm, ČSN EN 13108-1 (ČSN 73 6121)</t>
  </si>
  <si>
    <t>plocha dle ACAD_x000d_
1534 = 1534,000 =&gt; A</t>
  </si>
  <si>
    <t>574E76</t>
  </si>
  <si>
    <t>ASFALTOVÝ BETON PRO PODKLADNÍ VRSTVY ACP 16+, 16S TL. 80MM</t>
  </si>
  <si>
    <t>- konstrukce vozovky (D1-A-2, TDZ IV, P III)_x000d_
- ACP 16+ - asfaltový beton pro podkladní vrstvy 50/70, 80 mm, ČSN EN 13108-1 (ČSN 73 6121)</t>
  </si>
  <si>
    <t>plocha dle ACAD_x000d_
1385 = 1385,000 =&gt; A</t>
  </si>
  <si>
    <t>58920</t>
  </si>
  <si>
    <t>VÝPLŇ SPAR MODIFIKOVANÝM ASFALTEM</t>
  </si>
  <si>
    <t>M</t>
  </si>
  <si>
    <t>Místa napojení nového krytu vozovky na stávající kryt vozovky silnice (příčné spáry), napojení nového krytu vozovky 1. a 2. etapy stavby (podélná spára) a spára podél římsy opěrné zdi 
- boční stěny vyříznuté spáry se opatří adhezním nátěrem a vyplní se modifikovanou asfaltovou zálivkou (zálivka za horka dle ČSN 14188-1 pro podélné spoje a spáry, „typ N2“) dle vzorového listu VL1 42-04</t>
  </si>
  <si>
    <t>příčné spáry_x000d_
7,2+7,4 = 14,600 =&gt; A _x000d_
podélná spára_x000d_
205 = 205,000 =&gt; B _x000d_
spára podél římsy opěrné zdi_x000d_
30+126 = 156,000 =&gt; C _x000d_
Celkem: A+B+C = 375,600 =&gt; D</t>
  </si>
  <si>
    <t>Položka zahrnuje: 
- dodávku předepsaného materiálu
- vyčištění a výplň spar tímto materiálem
Položka nezahrnuje:
- x</t>
  </si>
  <si>
    <t>9 - Ostatní konstrukce a práce, bourání</t>
  </si>
  <si>
    <t>9113A1</t>
  </si>
  <si>
    <t>SVODIDLO OCEL SILNIČ JEDNOSTR, ÚROVEŇ ZADRŽ N1, N2 - DODÁVKA A MONTÁŽ</t>
  </si>
  <si>
    <t>- ocelové svodidlo N2</t>
  </si>
  <si>
    <t>56,5 = 56,500 =&gt; A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</si>
  <si>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</si>
  <si>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</si>
  <si>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</si>
  <si>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- demontáž stávajícího ocelového svodidla_x000d_
- včetně naložení a odvozu do sběrných surovin</t>
  </si>
  <si>
    <t>156+12+12 = 180,000 =&gt; A _x000d_
20 = 20,000 =&gt; B _x000d_
Celkem: A+B = 200,000 =&gt; C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</si>
  <si>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</si>
  <si>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</si>
  <si>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</si>
  <si>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- úseky svodidla délky 12,0 m navazující na zábradelní svodidla na opěrných zdích</t>
  </si>
  <si>
    <t>2*12 = 24,000 =&gt; A</t>
  </si>
  <si>
    <t>91228</t>
  </si>
  <si>
    <t>SMĚROVÉ SLOUPKY Z PLAST HMOT VČETNĚ ODRAZNÉHO PÁSKU</t>
  </si>
  <si>
    <t>- směrové sloupky</t>
  </si>
  <si>
    <t>14 = 14,000 =&gt; A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</si>
  <si>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</si>
  <si>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</si>
  <si>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</si>
  <si>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2 = 2,000 =&gt; A</t>
  </si>
  <si>
    <t>915111</t>
  </si>
  <si>
    <t>VODOROVNÉ DOPRAVNÍ ZNAČENÍ BARVOU HLADKÉ - DODÁVKA A POKLÁDKA</t>
  </si>
  <si>
    <t>- VDZ barvou _x000d_
vodící proužky V4 šířky 250 mm_x000d_
středová čára šířky 125 mm</t>
  </si>
  <si>
    <t>210*2*0,25 = 105,000 =&gt; A _x000d_
210*0,125 = 26,250 =&gt; B _x000d_
A+B = 131,250 =&gt; C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</si>
  <si>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</si>
  <si>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</si>
  <si>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</si>
  <si>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 _x000d_
vodící proužky V4 šířky 250 mm_x000d_
středová čára šířky 125 mm</t>
  </si>
  <si>
    <t>919111</t>
  </si>
  <si>
    <t>ŘEZÁNÍ ASFALTOVÉHO KRYTU VOZOVEK TL DO 50MM</t>
  </si>
  <si>
    <t>Místa napojení nového krytu vozovky na stávající kryt vozovky silnice (příčné spáry) a napojení nového krytu vozovky 1. a 2. etapy stavby (podélná spára) budou ošetřeny. _x000d_
- spára se prořízne na šířku 12 mm a hloubku min. 25 mm_x000d_
Spára podél římsy opěrné zdi _x000d_
- spára se prořízne na šířku min 12 mm a hloubku min. 40 mm (tloušťka krytu vozovky)</t>
  </si>
  <si>
    <t>Položka zahrnuje:
- řezání vozovkové vrstvy v předepsané tloušťce
- spotřeba vody
Položka nezahrnuje:
- x</t>
  </si>
  <si>
    <t>102 - SO 102 Komunikace - odvodnění</t>
  </si>
  <si>
    <t>Svislé a kompletní konstrukce</t>
  </si>
  <si>
    <t>Vodorovné konstrukce</t>
  </si>
  <si>
    <t>Trubní vedení</t>
  </si>
  <si>
    <t>- zemina z položky 18214_x000d_
- předpokládaná objemová hmotnost 1,85 t/m3</t>
  </si>
  <si>
    <t>- z položky 18214: 200,0*0,25*1,85 = 92,500 =&gt; A</t>
  </si>
  <si>
    <t>015112</t>
  </si>
  <si>
    <t xml:space="preserve">POPLATKY ZA LIKVIDACI ODPADŮ NEKONTAMINOVANÝCH - 17 05 04  VYTĚŽENÉ ZEMINY A HORNINY -  II. TŘÍDA TĚŽITELNOSTI</t>
  </si>
  <si>
    <t>- zemina z položky 13283_x000d_
- předpokládaná objemová hmotnost 1,85 t/m3</t>
  </si>
  <si>
    <t xml:space="preserve">z položky 13283:  42,666*1,85 = 78,932 =&gt; A</t>
  </si>
  <si>
    <t>015113</t>
  </si>
  <si>
    <t xml:space="preserve">POPLATKY ZA LIKVIDACI ODPADŮ NEKONTAMINOVANÝCH - 17 05 04  VYTĚŽENÉ ZEMINY A HORNINY -  III. TŘÍDA TĚŽITELNOSTI</t>
  </si>
  <si>
    <t>- zemina z položek 13193 a 13293_x000d_
- předpokládaná objemová hmotnost 1,85 t/m3</t>
  </si>
  <si>
    <t xml:space="preserve">z položky 13193:  2,363*1,85 = 4,372 =&gt; A _x000d_
z položky 13293:  22,523*1,85 = 41,668 =&gt; B _x000d_
A+B = 46,040 =&gt; C</t>
  </si>
  <si>
    <t>015140</t>
  </si>
  <si>
    <t xml:space="preserve">POPLATKY ZA LIKVIDACI ODPADŮ NEKONTAMINOVANÝCH - 17 01 01  BETON Z DEMOLIC OBJEKTŮ, ZÁKLADŮ TV</t>
  </si>
  <si>
    <t>- beton, železobeton - z položek 96615 a 96616_x000d_
- předpokládaná objemová hmotnost 2.4 t/m3</t>
  </si>
  <si>
    <t xml:space="preserve">z položky 96615:  1,875*2,4 = 4,500 =&gt; A _x000d_
z položky 96616:  0,6*2,4 = 1,440 =&gt; B _x000d_
A+B = 5,940 =&gt; C</t>
  </si>
  <si>
    <t>12283</t>
  </si>
  <si>
    <t>ODKOPÁVKY A PROKOPÁVKY OBECNÉ TŘ. II</t>
  </si>
  <si>
    <t>- využití materiálu pro položku 17421_x000d_
- včetně naložení a odvozu na mezideponii</t>
  </si>
  <si>
    <t>odkop zářezového svahu v místě vtokové jímky horské vpusti _x000d_
6*4*0,5 = 12,000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</si>
  <si>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</si>
  <si>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13183</t>
  </si>
  <si>
    <t>HLOUBENÍ JAM ZAPAŽ I NEPAŽ TŘ II</t>
  </si>
  <si>
    <t>předpoklad: 70% výkopu_x000d_
- využití materiálu pro položku 17421_x000d_
- včetně naložení a odvozu na mezideponii</t>
  </si>
  <si>
    <t>Horská vpust v km 107,323_x000d_
výkop pro vtokovou jímku_x000d_
1,5*2,5*2,1*0,7 = 5,513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</si>
  <si>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</si>
  <si>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13193</t>
  </si>
  <si>
    <t>HLOUBENÍ JAM ZAPAŽ I NEPAŽ TŘ III</t>
  </si>
  <si>
    <t>předpoklad: 30% výkopu_x000d_
- včetně naložení, odvozu a uložení na skládku _x000d_
- poplatek za uložení na skládce viz položka 015113</t>
  </si>
  <si>
    <t>Horská vpust v km 107,323_x000d_
výkop pro vtokovou jímku_x000d_
1,5*2,5*2,1*0,3 = 2,363 =&gt; A</t>
  </si>
  <si>
    <t>13283</t>
  </si>
  <si>
    <t>HLOUBENÍ RÝH ŠÍŘ DO 2M PAŽ I NEPAŽ TŘ. II</t>
  </si>
  <si>
    <t>předpoklad: 70% výkopu_x000d_
- využití materiálu pro položku 17511 (8,4 m3) a 17421 (1,487 m3)_x000d_
- zbývající část materiálu (42,666 m3) bude odvezen na skládku - včetně naložení, odvozu a uložení na skládku _x000d_
- poplatek za uložení na skládce viz položka 015112</t>
  </si>
  <si>
    <t>Horská vpust v km 107,323_x000d_
výkop pro potrubí_x000d_
8,5*1,25*1,4*0,7 = 10,413 =&gt; A _x000d_
výkop pro vsakovací žebro_x000d_
2*1*0,8*0,7 = 1,120 =&gt; B _x000d_
Propustek v km 107,185_x000d_
výkop pro vsakovací žebro_x000d_
5*1,5*0,8*0,7 = 4,200 =&gt; C _x000d_
Mezisoučet: A+B+C = 15,733 =&gt; D _x000d_
výkop pro zpevněný příkop_x000d_
(25+165)*0,1*0,7 = 13,300 =&gt; E _x000d_
výkop pro podélnou drenáž_x000d_
140*0,4*0,6*0,7 = 23,520 =&gt; F _x000d_
Mezisoučet: E+F = 36,820 =&gt; G _x000d_
Celkem: A+B+C+E+F = 52,553 =&gt; H</t>
  </si>
  <si>
    <t>13293</t>
  </si>
  <si>
    <t>HLOUBENÍ RÝH ŠÍŘ DO 2M PAŽ I NEPAŽ TŘ. III</t>
  </si>
  <si>
    <t>Horská vpust v km 107,323_x000d_
výkop pro potrubí_x000d_
8,5*1,25*1,4*0,3 = 4,463 =&gt; A _x000d_
výkop pro vsakovací žebro_x000d_
2*1*0,8*0,3 = 0,480 =&gt; B _x000d_
Propustek v km 107,185_x000d_
výkop pro vsakovací žebro_x000d_
5*1,5*0,8*0,3 = 1,800 =&gt; C _x000d_
Mezisoučet: A+B+C = 6,743 =&gt; D _x000d_
výkop pro zpevněný příkop_x000d_
(25+165)*0,1*0,3 = 5,700 =&gt; E _x000d_
výkop pro podélnou drenáž_x000d_
140*0,4*0,6*0,3 = 10,080 =&gt; F _x000d_
Mezisoučet: E+F = 15,780 =&gt; G _x000d_
Celkem: A+B+C+E+F = 22,523 =&gt; H</t>
  </si>
  <si>
    <t>17120</t>
  </si>
  <si>
    <t>ULOŽENÍ SYPANINY DO NÁSYPŮ A NA SKLÁDKY BEZ ZHUTNĚNÍ</t>
  </si>
  <si>
    <t>- uložení výkopku na trvalou skládku nebo deponii _x000d_
- včetně naložení a odvozu</t>
  </si>
  <si>
    <t xml:space="preserve">- z položky 12283:  12 = 12,000 =&gt; A _x000d_
- z položky 13183:  5,513 = 5,513 =&gt; B _x000d_
- z položky 13193:  2,363 = 2,363 =&gt; C _x000d_
- z položky 13283:  52,553 = 52,553 =&gt; D _x000d_
- z položky 13293:  22,523 = 22,523 =&gt; E _x000d_
- z položky 18214:  200,0*0,25 = 50,000 =&gt; F _x000d_
A+B+C+D+E+F = 144,952 =&gt; G</t>
  </si>
  <si>
    <t>17421</t>
  </si>
  <si>
    <t>ZÁSYP JAM A RÝH ZEMINOU BEZ ZHUTNĚNÍ</t>
  </si>
  <si>
    <t>- použita bude vhodná část výkopku uložená na mezideponii_x000d_
- využití materiálu z položky 12283 (12 m3), z položky 13183 (5,513 m3), z položky 13283 (1,487 m3)_x000d_
- posouzení vhodnosti pro další použití na stavbě bude zajištěno geotechnickým dozorem stavby</t>
  </si>
  <si>
    <t>zásyp prefabrikovaných žlabů zpevnění příkopu (předpoklad 0,1 m3/m´ žlabu)_x000d_
(25+165)*0,1 = 19,000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</si>
  <si>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</si>
  <si>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</si>
  <si>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</si>
  <si>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- využití materiálu z položky 13283 (8,4 m3)_x000d_
- posouzení vhodnosti pro další použití na stavbě bude zajištěno geotechnickým dozorem stavby</t>
  </si>
  <si>
    <t>zásyp zárubní zdi - palisády_x000d_
56*0,15 = 8,400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</si>
  <si>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</si>
  <si>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17581</t>
  </si>
  <si>
    <t>OBSYP POTRUBÍ A OBJEKTŮ Z NAKUPOVANÝCH MATERIÁLŮ</t>
  </si>
  <si>
    <t>obsyp potrubí (horské vpusti - ručně)_x000d_
- boční a krycí obsyp ŠP štěrkopísek frakce 0/8 mm tl. 100 mm_x000d_
- spodní vrstva pískové lože fr. 0/4 tl. 150 mm</t>
  </si>
  <si>
    <t>Horská vpust v km 107,323_x000d_
zásyp potrubí_x000d_
8,5*1,25*0,25 = 5,313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</si>
  <si>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</si>
  <si>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zásyp potrubí a vtokové jímky horské vpusti - strojně_x000d_
- ŠD štěrkodrť frakce 0/22 mm tl. 200 mm</t>
  </si>
  <si>
    <t>Horská vpust v km 107,323_x000d_
zásyp potrubí_x000d_
8,5*1,5*0,75 = 9,563 =&gt; A _x000d_
zásyp jímky_x000d_
3,4*1,25 = 4,250 =&gt; B _x000d_
Celkem: A+B = 13,813 =&gt; C</t>
  </si>
  <si>
    <t>18214</t>
  </si>
  <si>
    <t>ÚPRAVA POVRCHŮ SROVNÁNÍM ÚZEMÍ V TL DO 0,25M</t>
  </si>
  <si>
    <t>- úprava svahu zářezu nad zpevněným příkopem (předpoklad 2m2/m)_x000d_
- včetně naložení, odvozu a uložení materiálu na skládku _x000d_
- poplatek za uložení na skládce viz položka 015111</t>
  </si>
  <si>
    <t>úprava svahu zářezu nad zpevněným příkopem (předpoklad 2m2/m)_x000d_
200*1 = 200,000 =&gt; A</t>
  </si>
  <si>
    <t xml:space="preserve">Položka zahrnuje:
-  úpravu pláně včetně vyrovnání výškových rozdílů
Položka nezahrnuje:
- x</t>
  </si>
  <si>
    <t>21151</t>
  </si>
  <si>
    <t>SANAČNÍ ŽEBRA Z LOMOVÉHO KAMENE</t>
  </si>
  <si>
    <t>- výplň vsakovacího žebra hrubým štěrkem 63/125 mm, hloubka cca 0,8 m</t>
  </si>
  <si>
    <t>Horská vpust v km 107,323_x000d_
2*1*0,8 = 1,600 =&gt; A _x000d_
Celkem: A = 1,600 =&gt; B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</si>
  <si>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</si>
  <si>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</si>
  <si>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</si>
  <si>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- podélná drenáž, zpevnění svahu pod výtokem propustku a vsakovací žebro pod výtokem horské vpusti_x000d_
- filtrační a separační geotextílie 200 g/m2 (VL1 51-01)</t>
  </si>
  <si>
    <t>podélná drenáž_x000d_
140*2 = 280,000 =&gt; A _x000d_
Propustek v km 107,185_x000d_
8,5*2 = 17,000 =&gt; B _x000d_
Horská vpust v km 107,323_x000d_
2*(0,5+1+0,5) = 4,000 =&gt; C _x000d_
Celkem: A+B+C = 301,000 =&gt; D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</si>
  <si>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</si>
  <si>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212636</t>
  </si>
  <si>
    <t>TRATIVODY KOMPL Z TRUB Z PLAST HM DN DO 150MM, RÝHA TŘ II</t>
  </si>
  <si>
    <t>- drenážní potrubí PEHD DN150 mm s neperforovaným dnem
- zasyp tříděnou štěrkodrtí ŠD 8/32 mm</t>
  </si>
  <si>
    <t>140 = 140,000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</si>
  <si>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</si>
  <si>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21451</t>
  </si>
  <si>
    <t>SANAČNÍ VRSTVY Z LOMOVÉHO KAMENE</t>
  </si>
  <si>
    <t>- zpevnění povrchu svahu pod výtokem propustku hrubým štěrkem 63/125 mm</t>
  </si>
  <si>
    <t>Propustek v km 107,185_x000d_
(8,5*1,5*0,5)*1,2 = 7,650 =&gt; A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</si>
  <si>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</si>
  <si>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285392</t>
  </si>
  <si>
    <t>DODATEČNÉ KOTVENÍ VLEPENÍM BETONÁŘSKÉ VÝZTUŽE D DO 16MM DO VRTŮ</t>
  </si>
  <si>
    <t xml:space="preserve">- kotevní trn  betonářské oceli ∅R16 á 0.40m vlepený epoxidovým tmelem do předvrtaných otvorů _x000d_
- včetně vrtání</t>
  </si>
  <si>
    <t>Propustek v km 107,185 - kotvení římsy (dobetonování ) vtokové jímky _x000d_
5+5 = 10,000 =&gt; A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</si>
  <si>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</si>
  <si>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289941</t>
  </si>
  <si>
    <t>ZPEVNĚNÍ SKALNÍCH PLOCH Z OCELOVÝCH SÍTÍ HOROLEZECKÝM ZPŮSOBEM</t>
  </si>
  <si>
    <t>zpevnění svahu zářezu v místě horské vpusti
- očištění svahu zářezu
- ochranná síť z ocelového pletiva
- ocelová lana
- kotevní svorníky z injekční zavrtávacích kotevních tyčí délky 2,0 a 3,0 m
- přesný způsob statického zajištění viz. technická zpráva
- přesný rozsah statického zajištění svahu zářezu bude určen na místě stavby</t>
  </si>
  <si>
    <t>zpevnění svahu zářezu v místě horské vpusti_x000d_
6*4 = 24,000 =&gt; A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</si>
  <si>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</si>
  <si>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289973</t>
  </si>
  <si>
    <t>OPLÁŠTĚNÍ (ZPEVNĚNÍ) Z GEOSÍTÍ A GEOROHOŽÍ</t>
  </si>
  <si>
    <t>- biodegradační kokosová síť (rohož) pro zpevnění svahů 400g/m²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</si>
  <si>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</si>
  <si>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3 - Svislé a kompletní konstrukce</t>
  </si>
  <si>
    <t>327125</t>
  </si>
  <si>
    <t>ZDI OPĚR, ZÁRUB, NÁBŘEŽ Z DÍLCŮ ŽELEZOBETON DO C30/37</t>
  </si>
  <si>
    <t>- palisáda z betonových prefabrikátů 1000(1200)/200 mm do betonového lože</t>
  </si>
  <si>
    <t>zajištění paty svahu zářezu podél rigolu odvodnění_x000d_
56*1,2*0,2 = 13,440 =&gt; A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</si>
  <si>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</si>
  <si>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32731</t>
  </si>
  <si>
    <t>ZDI OPĚR, ZÁRUB, NÁBŘEŽ Z PROST BET</t>
  </si>
  <si>
    <t>- palisáda - lože z betonu C20/25n XF3 100mm</t>
  </si>
  <si>
    <t>Horská vpust v km 107,323 - palisáda_x000d_
56*0,2 = 11,200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</si>
  <si>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</si>
  <si>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4 - Vodorovné konstrukce</t>
  </si>
  <si>
    <t>45131A</t>
  </si>
  <si>
    <t>PODKLADNÍ A VÝPLŇOVÉ VRSTVY Z PROSTÉHO BETONU C20/25</t>
  </si>
  <si>
    <t xml:space="preserve">podkladní beton z betonu C20/25n XF3 _x000d_
-  skluz pod výtokem odvodnění_x000d_
- lože dlažby min. 100 mm + práh u paty svahu_x000d_
- lože pod obrubníky tl. 0,1 mm_x000d_
- dlažba u vtokové jímky</t>
  </si>
  <si>
    <t xml:space="preserve">Propustek v km 107,185_x000d_
5*0,1*1,1 = 0,550 =&gt; A _x000d_
1,4*0,6*0,4*1,1 = 0,370 =&gt; B _x000d_
Horská vpust v km 107,323_x000d_
3*0,1*1,1 = 0,330 =&gt; C _x000d_
1,4*0,4*0,6*1,1 = 0,370 =&gt; D _x000d_
pod dlažbu u vtokové jímky:  5*0,1  = 0,500 =&gt; E _x000d_
pod obrubníky: 2*0,3*0,1 = 0,060 =&gt; F _x000d_
A+B+C+D+E+F = 2,180 =&gt; G</t>
  </si>
  <si>
    <t>465512</t>
  </si>
  <si>
    <t>DLAŽBY Z LOMOVÉHO KAMENE NA MC</t>
  </si>
  <si>
    <t>- skluz pod výtokem odvodnění_x000d_
- dlažba z upraveného lomového žulového kamene min tl. 150 mm s vyspárováním maltou MC 25, šíře spáry 15 mm</t>
  </si>
  <si>
    <t>Propustek v km 107,185_x000d_
5*0,15*1,1 = 0,825 =&gt; A _x000d_
Horská vpust v km 107,323_x000d_
3*0,15*1,1 = 0,495 =&gt; B _x000d_
Celkem: A+B = 1,320 =&gt; C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</si>
  <si>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</si>
  <si>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8 - Trubní vedení</t>
  </si>
  <si>
    <t>89722</t>
  </si>
  <si>
    <t>VPUSŤ KANALIZAČNÍ HORSKÁ KOMPLETNÍ Z BETON DÍLCŮ</t>
  </si>
  <si>
    <t>- prefabrikovaná vtoková jímka horské vpusti_x000d_
- s dvojitou litinovou mříží (C250) určenou pro horské vpusti_x000d_
- kompletní dodávka</t>
  </si>
  <si>
    <t>Horská vpust v km 107,323_x000d_
1 = 1,000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</si>
  <si>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</si>
  <si>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89915</t>
  </si>
  <si>
    <t>STUPADLA (A POD)</t>
  </si>
  <si>
    <t>- stupadla (kovová nebo plastová)</t>
  </si>
  <si>
    <t>Propustek v km 107,185_x000d_
5 = 5,000 =&gt; A _x000d_
Horská vpust v km 107,323_x000d_
4 = 4,000 =&gt; B _x000d_
Celkem: A+B = 9,000 =&gt; C</t>
  </si>
  <si>
    <t>Položka zahrnuje:
- veškerý materiál, výrobky a polotovary
- mimostaveništní a vnitrostaveništní dopravy (rovněž přesuny), včetně naložení a složení,případně s uložením
Položka nezahrnuje:
- x</t>
  </si>
  <si>
    <t>9111A1</t>
  </si>
  <si>
    <t>ZÁBRADLÍ SILNIČNÍ S VODOR MADLY - DODÁVKA A MONTÁŽ</t>
  </si>
  <si>
    <t>- zábradlí z ocelových trubek</t>
  </si>
  <si>
    <t>Propustek v km 107,185_x000d_
1,1+1,95+1,1 = 4,150 =&gt; A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</si>
  <si>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</si>
  <si>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917224</t>
  </si>
  <si>
    <t>SILNIČNÍ A CHODNÍKOVÉ OBRUBY Z BETONOVÝCH OBRUBNÍKŮ ŠÍŘ 150MM</t>
  </si>
  <si>
    <t>- zpevnění rigolu u vtokové jímky horské vpusti_x000d_
- silniční obrubník osazený do lože z betonu C20/25n XF3 100mm</t>
  </si>
  <si>
    <t>Horská vpust v km 107,323_x000d_
2 = 2,000 =&gt; A</t>
  </si>
  <si>
    <t>Položka zahrnuje:
- dodání a pokládku betonových obrubníků o rozměrech předepsaných zadávací dokumentací
- betonové lože i boční betonovou opěrku
Položka nezahrnuje:
- x</t>
  </si>
  <si>
    <t>918115</t>
  </si>
  <si>
    <t>ČELA PROPUSTU Z BETONU DO C 30/37</t>
  </si>
  <si>
    <t>- římsa (dobetonování) vtokové jímky z železobetonu C30/37 XF4</t>
  </si>
  <si>
    <t>Propustek v km 107,185_x000d_
2,25*0,5*0,3+2,25*0,5*0,4+2*0,6*0,3 = 1,148 =&gt; A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</si>
  <si>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</si>
  <si>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9183A3</t>
  </si>
  <si>
    <t>PROPUSTY Z TRUB DN 300MM PLASTOVÝCH</t>
  </si>
  <si>
    <t>- zesílené (korugované) potrubí PVC DN 250 SN8</t>
  </si>
  <si>
    <t>Horská vpust v km 107,323_x000d_
9,15 = 9,150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</si>
  <si>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</si>
  <si>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935212</t>
  </si>
  <si>
    <t>PŘÍKOPOVÉ ŽLABY Z BETON TVÁRNIC ŠÍŘ DO 600MM DO BETONU TL 100MM</t>
  </si>
  <si>
    <t>zpevnění dna příkopu odvodnění
- žlabové prefabrikáty (např. B BC 33-60) do lože z betonu C20/25n XF3 tloušťky min. 100 mm</t>
  </si>
  <si>
    <t>25+165 = 190,000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</si>
  <si>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</si>
  <si>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935832</t>
  </si>
  <si>
    <t>ŽLABY A RIGOLY DLÁŽDĚNÉ Z LOMOVÉHO KAMENE TL DO 250MMM DO BETONU TL 100MM</t>
  </si>
  <si>
    <t>- dlažba z lomového kamene tl. 150mm s vyspárováním cem. maltou F3 do lože z betonu C20/25n XF3 100mm</t>
  </si>
  <si>
    <t>Horská vpust v km 107,323 - dlažba u vtokové jímky_x000d_
5 = 5,000 =&gt; A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</si>
  <si>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</si>
  <si>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96615</t>
  </si>
  <si>
    <t>BOURÁNÍ KONSTRUKCÍ Z PROSTÉHO BETONU</t>
  </si>
  <si>
    <t>- bourání zborceného čela propustku _x000d_
- včetně naložení, odvozu a uložení na skládku _x000d_
- poplatek za uložení na skládce viz položka 015140</t>
  </si>
  <si>
    <t>bourání zborceného čela propustku_x000d_
2,5*0,75*1 = 1,875 =&gt; A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</si>
  <si>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</si>
  <si>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</si>
  <si>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</si>
  <si>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- stávající římsa vtokové jímky z železobetonu_x000d_
- včetně naložení, odvozu a uložení na skládku _x000d_
- poplatek za uložení na skládce viz položka 015140</t>
  </si>
  <si>
    <t>Propustek v km 107,185_x000d_
2,4*0,25 = 0,600 =&gt; A</t>
  </si>
  <si>
    <t>201 - SO 201 Opěrná zeď A</t>
  </si>
  <si>
    <t>Přidružená stavební výroba</t>
  </si>
  <si>
    <t>- zemina z položky 12373.2 a 18214_x000d_
- předpokládaná objemová hmotnost zeminy výkopku 1,85 t/m3</t>
  </si>
  <si>
    <t xml:space="preserve">z položky 12373.2:  36,72*1,85 = 67,932 =&gt; A _x000d_
z položky 18214:  180,0*0,25*1,85 = 83,250 =&gt; B _x000d_
A+B = 151,182 =&gt; C</t>
  </si>
  <si>
    <t>- zemina z položky 12383.2_x000d_
- zemina z vrtání pilot z položky 26125_x000d_
- předpokládaná objemová hmotnost zeminy výkopku 1,85 t/m3</t>
  </si>
  <si>
    <t xml:space="preserve">- z položky 12383.2:  55,08*1,85 = 101,898 =&gt; A _x000d_
- z položky 26125:  3,14*0,1225*0,1225*80*1,85 = 6,974 =&gt; B _x000d_
A+B = 108,872 =&gt; C</t>
  </si>
  <si>
    <t>- zemina z vrtání pilot _x000d_
- z položky 26135_x000d_
- předpokládaná objemová hmotnost zeminy výkopku 1,85 t/m3</t>
  </si>
  <si>
    <t xml:space="preserve">- z položky 26135:  3,14*0,1225*0,1225*80*1,85 = 6,974 =&gt; C</t>
  </si>
  <si>
    <t>015114</t>
  </si>
  <si>
    <t xml:space="preserve">POPLATKY ZA LIKVIDACI ODPADŮ NEKONTAMINOVANÝCH - 17 05 04  VYTĚŽENÉ ZEMINY A HORNINY NESPLŇUJÍCÍ LIMITNÍ HODNOTY PRO ZASYPÁVÁNÍ</t>
  </si>
  <si>
    <t>- zemina z vrtání pilot _x000d_
- z položky 26145_x000d_
- předpokládaná objemová hmotnost zeminy výkopku 1,85 t/m3</t>
  </si>
  <si>
    <t xml:space="preserve">- z položky 26145:  3,14*0,1225*0,1225*60*1,85 = 5,230 =&gt; C</t>
  </si>
  <si>
    <t>12373</t>
  </si>
  <si>
    <t>ODKOP PRO SPOD STAVBU SILNIC A ŽELEZNIC TŘ. I</t>
  </si>
  <si>
    <t>výkop pro opěrnou zeď - předpoklad 40% výkopu_x000d_
předpoklad: 25% vytříděné zeminy z této části výkopu bude uloženo na meziskládku a použito zpět na zásyp opěrné zdi_x000d_
- včetně odvozu na meziskládku, materiál bude využit zpět na stavbě - do položky 17110_x000d_
- zatřídění vybouraných materiálů a zeminy včetně posouzení vhodnosti pro další použití na stavbě bude zajištěno geotechnickým dozorem stavby</t>
  </si>
  <si>
    <t>36*3,4*0,4*0,25 = 12,240 =&gt; A</t>
  </si>
  <si>
    <t>výkop pro opěrnou zeď - předpoklad 40% výkopu_x000d_
předpoklad: 75% vytříděné zeminy z této části výkopu bude uloženo na skládku_x000d_
- včetně naložení, odvozu a uložení na skládku _x000d_
- poplatek za uložení na skládce viz položka 015111_x000d_
- zatřídění vybouraných materiálů a zeminy včetně posouzení vhodnosti pro další použití na stavbě bude zajištěno geotechnickým dozorem stavby</t>
  </si>
  <si>
    <t>36*3,4*0,4*0,75 = 36,720 =&gt; A</t>
  </si>
  <si>
    <t>12383</t>
  </si>
  <si>
    <t>ODKOP PRO SPOD STAVBU SILNIC A ŽELEZNIC TŘ. II</t>
  </si>
  <si>
    <t>výkop pro opěrnou zeď - předpoklad 60% výkopu_x000d_
předpoklad: 25% vytříděné zeminy z této části výkopu bude uloženo na meziskládku a použito zpět na zásyp opěrné zdi_x000d_
- včetně odvozu na meziskládku, materiál bude využit zpět na stavbě - do položky 17110 (5,76 m3), do položky 458523.1 (12,6 m3)_x000d_
- zatřídění vybouraných materiálů a zeminy včetně posouzení vhodnosti pro další použití na stavbě bude zajištěno geotechnickým dozorem stavby</t>
  </si>
  <si>
    <t>36*3,4*0,6*0,25 = 18,360 =&gt; A</t>
  </si>
  <si>
    <t>výkop pro opěrnou zeď - předpoklad 60% výkopu_x000d_
předpoklad: 75% vytříděné zeminy z této části výkopu bude uloženo na skládku_x000d_
- včetně naložení, odvozu a uložení na skládku _x000d_
- poplatek za uložení na skládce viz položka 015112_x000d_
- zatřídění vybouraných materiálů a zeminy včetně posouzení vhodnosti pro další použití na stavbě bude zajištěno geotechnickým dozorem stavby</t>
  </si>
  <si>
    <t>36*3,4*0,6*0,75 = 55,080 =&gt; A</t>
  </si>
  <si>
    <t>13273</t>
  </si>
  <si>
    <t>HLOUBENÍ RÝH ŠÍŘ DO 2M PAŽ I NEPAŽ TŘ. I</t>
  </si>
  <si>
    <t>výkop pro zpevnění svahu pod prostupem římsy opěrné zdi_x000d_
- včetně odvozu na meziskládku, materiál bude využit zpět na stavbě - do položky 458523.1 _x000d_
- zatřídění vybouraných materiálů a zeminy včetně posouzení vhodnosti pro další použití na stavbě bude zajištěno geotechnickým dozorem stavby</t>
  </si>
  <si>
    <t>1*5*1,0*0,3 = 1,500 =&gt; A</t>
  </si>
  <si>
    <t>17110</t>
  </si>
  <si>
    <t>ULOŽENÍ SYPANINY DO NÁSYPŮ SE ZHUTNĚNÍM</t>
  </si>
  <si>
    <t>- úprava svahu pod opěrnou zdí_x000d_
- využití materiálu z položky 12373.1 (12,24 m3), z položky 12383.1 (5,76 m3)_x000d_
- včetně naložení a dovozu z deponie</t>
  </si>
  <si>
    <t>36*0,5 = 18,000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</si>
  <si>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</si>
  <si>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- uložení na trvalou skládku nebo meziskládku_x000d_
- včetně naložení a dovozu _x000d_
- posouzení vhodnosti pro další použití na stavbě, bude zajištěno geotechnickým dozorem stavby</t>
  </si>
  <si>
    <t xml:space="preserve">- z položky 12373.1:  12,24 = 12,240 =&gt; A _x000d_
- z položky 12373.2:  36,72 = 36,720 =&gt; B _x000d_
- z položky 12383.1:  18,36 = 18,360 =&gt; C _x000d_
- z položky 12383.2:  55,08 = 55,080 =&gt; D _x000d_
- z položky 13273:  1,5 = 1,500 =&gt; E _x000d_
- z položky 18214:  180,0*0,25 = 45,000 =&gt; F _x000d_
A+B+C+D+E+F = 168,900 =&gt; G</t>
  </si>
  <si>
    <t>- úprava svahu pod opěrnou zdí_x000d_
- plocha dle ACAD_x000d_
- včetně naložení, odvozu a uložení materiálu na skládku _x000d_
- poplatek za uložení na skládce viz položka 015111</t>
  </si>
  <si>
    <t>36*5 = 180,000 =&gt; A</t>
  </si>
  <si>
    <t>18481</t>
  </si>
  <si>
    <t>OCHRANA STROMŮ BEDNĚNÍM</t>
  </si>
  <si>
    <t>- ochrana stromů bedněním 
- kompletní dodávka, včetně nákupu a dodání potřebného materiálu
- včetně následného odstranění, odvozu a likvidace</t>
  </si>
  <si>
    <t>4 = 4,000 =&gt; A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</si>
  <si>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</si>
  <si>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21152</t>
  </si>
  <si>
    <t>SANAČNÍ ŽEBRA Z KAMENIVA DRCENÉHO ŠD</t>
  </si>
  <si>
    <t>obsyp podélné drenáže ŠD 8/16mm
- včetně nákupu materiálu</t>
  </si>
  <si>
    <t>30*0,15 = 4,500 =&gt; A</t>
  </si>
  <si>
    <t>podélná drenáž - filtrační geotextilie
- geotextilie netkané (polypropylenová vlákna) se základní ÚV stabilizací 100 g/m2</t>
  </si>
  <si>
    <t>30*2 = 60,000 =&gt; A</t>
  </si>
  <si>
    <t>224367</t>
  </si>
  <si>
    <t>VÝZTUŽ PILOT TUHÁ</t>
  </si>
  <si>
    <t>- zápora - dodání, osazení a vycentrování do vrtu ocelového profilu HEB140 (34kg/m) v jakosti 11 375 délky 6,0 m, do vrtu prům. 245/218</t>
  </si>
  <si>
    <t>5*4*6*0,034 = 4,080 =&gt; A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</si>
  <si>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</si>
  <si>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227831</t>
  </si>
  <si>
    <t>MIKROPILOTY KOMPLET D DO 150MM NA POVRCHU</t>
  </si>
  <si>
    <t>- šikmé mikropiloty ∅108/10mm délky 6,0m s injektovaným kořenem délky 4,0m</t>
  </si>
  <si>
    <t>5*4*6 = 120,000 =&gt; A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</si>
  <si>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</si>
  <si>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26125</t>
  </si>
  <si>
    <t>VRTY PRO KOTVENÍ, INJEKTÁŽ A MIKROPILOTY NA POVRCHU TŘ. II D DO 300MM</t>
  </si>
  <si>
    <t>- vrty pro šikmé mikropiloty a svislé zápory - průměr 245/218 mm_x000d_
- předpoklad: klasifikace zastižených hornin podle vrtatelnosti bude provedena geotechnickým dozorem stavby_x000d_
_x000d_
- zemina z vrtání bude uložena na skládku, včetně naložení, odvozu a uložení na skládku _x000d_
- poplatek za uložení na skládce viz položka 015112</t>
  </si>
  <si>
    <t>5*8*2 = 80,000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</si>
  <si>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</si>
  <si>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26135</t>
  </si>
  <si>
    <t>VRTY PRO KOTVENÍ, INJEKTÁŽ A MIKROPILOTY NA POVRCHU TŘ. III D DO 300MM</t>
  </si>
  <si>
    <t>- vrty pro šikmé mikropiloty a svislé zápory - průměr 245/218 mm_x000d_
- předpoklad: klasifikace zastižených hornin podle vrtatelnosti bude provedena geotechnickým dozorem stavby_x000d_
_x000d_
- zemina z vrtání bude uložena na skládku, včetně naložení, odvozu a uložení na skládku _x000d_
- poplatek za uložení na skládce viz položka 015113</t>
  </si>
  <si>
    <t>26145</t>
  </si>
  <si>
    <t>VRTY PRO KOTVENÍ, INJEKTÁŽ A MIKROPILOTY NA POVRCHU TŘ. IV D DO 300MM</t>
  </si>
  <si>
    <t>- vrty pro šikmé mikropiloty a svislé zápory - průměr 245/218 mm_x000d_
- předpoklad: klasifikace zastižených hornin podle vrtatelnosti bude provedena geotechnickým dozorem stavby_x000d_
_x000d_
- zemina z vrtání bude uložena na skládku, včetně naložení, odvozu a uložení na skládku _x000d_
- poplatek za uložení na skládce viz položka 015114</t>
  </si>
  <si>
    <t>5*8*1,5 = 60,000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</si>
  <si>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</si>
  <si>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281611</t>
  </si>
  <si>
    <t>INJEKTOVÁNÍ NÍZKOTLAKÉ Z CEMENTOVÝCH POJIV NA POVRCHU</t>
  </si>
  <si>
    <t>- zálivka aktivovanou cementovou maltou_x000d_
- výplň vrtů svislých mikropilot (zápor) aktivovanou cementovou směsí</t>
  </si>
  <si>
    <t>5*4*5,5*0,07*1,1 = 8,470 =&gt; A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</si>
  <si>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</si>
  <si>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- zpevnění upraveného svahu pod opěrnou zdí biodegradační georohoží</t>
  </si>
  <si>
    <t>180 = 180,000 =&gt; A</t>
  </si>
  <si>
    <t>317325</t>
  </si>
  <si>
    <t>ŘÍMSY ZE ŽELEZOBETONU DO C30/37 (B37)</t>
  </si>
  <si>
    <t>- římsa opěrné zdi - beton C30/37 XF4</t>
  </si>
  <si>
    <t>30*0,31 = 9,300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</si>
  <si>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</si>
  <si>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</si>
  <si>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</si>
  <si>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římsa opěrné zdi_x000d_
- 120 kg/m3</t>
  </si>
  <si>
    <t>9,3*0,12 = 1,116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</si>
  <si>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</si>
  <si>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</si>
  <si>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</si>
  <si>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- základ a dřík opěrné zdi z betonu C30/37 XF2</t>
  </si>
  <si>
    <t>základový pas_x000d_
30*1,2*0,8 = 28,800 =&gt; A _x000d_
výtokové čelo propustku_x000d_
6*0,6*1 = 3,600 =&gt; B _x000d_
dřík_x000d_
30*0,6*0,5 = 9,000 =&gt; C _x000d_
Celkem: A+B+C = 41,400 =&gt; D</t>
  </si>
  <si>
    <t>327365</t>
  </si>
  <si>
    <t>VÝZTUŽ ZDÍ OPĚRNÝCH, ZÁRUBNÍCH, NÁBŘEŽNÍCH Z OCELI 10505</t>
  </si>
  <si>
    <t>- základ a dřík opěrné zdi_x000d_
- 80 kg/m3</t>
  </si>
  <si>
    <t>41,4*0,08 = 3,312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</si>
  <si>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</si>
  <si>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451312</t>
  </si>
  <si>
    <t>PODKLADNÍ A VÝPLŇOVÉ VRSTVY Z PROSTÉHO BETONU C12/15</t>
  </si>
  <si>
    <t>- podkladní beton opěrné zdi tl. do 150 mm</t>
  </si>
  <si>
    <t>30*2*0,15 = 9,000 =&gt; A</t>
  </si>
  <si>
    <t>45731</t>
  </si>
  <si>
    <t>VYROVNÁVACÍ A SPÁD PROSTÝ BETON</t>
  </si>
  <si>
    <t>- spádový beton podélné drenáže - C12/15 XC0 tl. 150 mm</t>
  </si>
  <si>
    <t>458523</t>
  </si>
  <si>
    <t>VÝPLŇ ZA OPĚRAMI A ZDMI Z KAMENIVA DRCENÉHO, INDEX ZHUTNĚNÍ ID DO 0,9</t>
  </si>
  <si>
    <t>zásyp výkopů za opěrnou zdí - vhodná část zeminy výkopku, po vrstvách 250 mm hutněný zásyp (id=0.90, D=100% PS) z nesoudržného, nenamrzavého materiálu_x000d_
předpoklad: bude upřesněno geotechnickým dozorem stavby_x000d_
- využití materiálu z položky 12383.1 (12,6 m3), z položky 13273 (1,5 m3)_x000d_
- včetně naložení a dovozu z deponie</t>
  </si>
  <si>
    <t>12,24+18,36+1,5 = 32,100 =&gt; A _x000d_
zemina použitá pro úpravy svahu u paty zdi_x000d_
-18 = -18,000 =&gt; B _x000d_
Celkem: A+B = 14,100 =&gt; C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</si>
  <si>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</si>
  <si>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- zásyp výkopů za opěrnou zdí - nakupovaný materiál, po vrstvách 250 mm hutněný zásyp (id=0.90, D=100% PS)_x000d_
- z nesoudržného, nenamrzavého materiálu štěrkodrti ŠDa 0/63mm (ČSN 736133)_x000d_
- předpoklad - bude upřesněno geotechnickým dozorem stavby</t>
  </si>
  <si>
    <t>30*1,2+6*4,5 = 63,000 =&gt; A _x000d_
odpočet - zpětné použití vhodné části výkopku_x000d_
-14,41 = -14,410 =&gt; B _x000d_
Celkem: A+B = 48,590 =&gt; C</t>
  </si>
  <si>
    <t>46452</t>
  </si>
  <si>
    <t>POHOZ DNA A SVAHŮ Z KAMENIVA DRCENÉHO</t>
  </si>
  <si>
    <t>- zpevnění svahu pod prostupem římsy opěrné zdi hrubým štěrkem 32/63mm tl. 300mm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</si>
  <si>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</si>
  <si>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</si>
  <si>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</si>
  <si>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</t>
  </si>
  <si>
    <t>30*(0,8+0,6) = 42,000 =&gt; A _x000d_
30*0,65 = 19,500 =&gt; B _x000d_
Celkem: A+B = 61,500 =&gt; C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</si>
  <si>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</si>
  <si>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</si>
  <si>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</si>
  <si>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</t>
  </si>
  <si>
    <t>Položka zahrnuje:
- dodání předepsaného ochranného materiálu
- zřízení ochrany izolace
Položka nezahrnuje:
- x</t>
  </si>
  <si>
    <t>78383</t>
  </si>
  <si>
    <t>NÁTĚRY BETON KONSTR TYP S4 (OS-C)</t>
  </si>
  <si>
    <t>- ochranný nátěr hrany římsy a prostupu odvodnění - typ S4 (dle tab. č.5 TP31)</t>
  </si>
  <si>
    <t>hrana římsy_x000d_
30*0,4 = 12,000 =&gt; A _x000d_
prostupy odvodnění_x000d_
2*(0,15+0,25+0,15)*1 = 1,100 =&gt; B _x000d_
Celkem: A+B = 13,100 =&gt; C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</si>
  <si>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</si>
  <si>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87533</t>
  </si>
  <si>
    <t>POTRUBÍ DREN Z TRUB PLAST DN DO 150MM</t>
  </si>
  <si>
    <t>- podélná drenáž HDPE DN 150mm - vyústění</t>
  </si>
  <si>
    <t>2*4 = 8,000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</si>
  <si>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</si>
  <si>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</si>
  <si>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</si>
  <si>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- podélná drenáž - HDPE DN 150mm</t>
  </si>
  <si>
    <t>30 = 30,000 =&gt; A</t>
  </si>
  <si>
    <t>9117C1</t>
  </si>
  <si>
    <t>SVOD OCEL ZÁBRADEL ÚROVEŇ ZADRŽ H2 - DODÁVKA A MONTÁŽ</t>
  </si>
  <si>
    <t>- zábradelní svodidla ocelová s osazením sloupků kotvením do římsy, úrovně zádržnosti H2 s madlem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</si>
  <si>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</si>
  <si>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- sloupek svodidlový plastový s retroreflexní fólií s kovovým držákem</t>
  </si>
  <si>
    <t>931182</t>
  </si>
  <si>
    <t>VÝPLŇ DILATAČNÍCH SPAR Z POLYSTYRENU TL 20MM</t>
  </si>
  <si>
    <t>- dilatační spáry základu, dříku a římsy</t>
  </si>
  <si>
    <t>5*(1,2*0,8+0,6*0,5) = 6,300 =&gt; A _x000d_
5*0,31 = 1,550 =&gt; B _x000d_
Celkem: A+B = 7,850 =&gt; C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</si>
  <si>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</si>
  <si>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</si>
  <si>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</si>
  <si>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5*(0,8+0,5) = 6,500 =&gt; A _x000d_
5*(0,2+0,5+0,8+0,15) = 8,250 =&gt; B _x000d_
Celkem: A+B = 14,750 =&gt; C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</si>
  <si>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</si>
  <si>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</si>
  <si>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</si>
  <si>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202 - SO 202 Opěrná zeď B</t>
  </si>
  <si>
    <t xml:space="preserve">- z položky 12373.2:  182,16*1,85 = 336,996 =&gt; A _x000d_
- z položky 18214:  660,0*0,25*1,85 = 305,250 =&gt; B _x000d_
A+B = 642,246 =&gt; C</t>
  </si>
  <si>
    <t xml:space="preserve">- z položky 12383.2:  273,24*1,85 = 505,494 =&gt; A _x000d_
- z položky 26125:  3,14*0,1225*0,1225*336*1,85 = 29,290 =&gt; B _x000d_
A+B = 534,784 =&gt; C</t>
  </si>
  <si>
    <t xml:space="preserve">- z položky 26135:  3,14*0,1225*0,1225*336*1,85 = 29,290 =&gt; C</t>
  </si>
  <si>
    <t xml:space="preserve">- z položky 26145:  3,14*0,1225*0,1225*252*1,85 = 21,967 =&gt; C</t>
  </si>
  <si>
    <t>132*4,6*0,4*0,25 = 60,720 =&gt; A</t>
  </si>
  <si>
    <t>132*4,6*0,4*0,75 = 182,160 =&gt; A</t>
  </si>
  <si>
    <t>výkop pro opěrnou zeď - předpoklad 60% výkopu_x000d_
předpoklad: 25% vytříděné zeminy z této části výkopu bude uloženo na meziskládku a použito zpět na zásyp opěrné zdi_x000d_
- včetně odvozu na meziskládku, materiál bude využit zpět na stavbě - do položky 17110 (5,28 m3), do položky 458523.1 (85,8 m3)_x000d_
- zatřídění vybouraných materiálů a zeminy včetně posouzení vhodnosti pro další použití na stavbě bude zajištěno geotechnickým dozorem stavby</t>
  </si>
  <si>
    <t>132*4,6*0,6*0,25 = 91,080 =&gt; A</t>
  </si>
  <si>
    <t>132*4,6*0,6*0,75 = 273,240 =&gt; A</t>
  </si>
  <si>
    <t>11*5*1,0*0,3 = 16,500 =&gt; A</t>
  </si>
  <si>
    <t>- úprava svahu pod opěrnou zdí_x000d_
- využití materiálu z položky 12373.1 (60,72 m3), z položky 12383.1 (5,28 m3)_x000d_
- včetně naložení a dovozu z deponie</t>
  </si>
  <si>
    <t>132*0,5 = 66,000 =&gt; A</t>
  </si>
  <si>
    <t xml:space="preserve">- z položky 12373.1:  60,72 = 60,720 =&gt; A _x000d_
- z položky 12373.2:  182,16 = 182,160 =&gt; B _x000d_
- z položky 12383.1:  91,08 = 91,080 =&gt; C _x000d_
- z položky 12383.2:  273,24 = 273,240 =&gt; D _x000d_
- z položky 13273:  16,50 = 16,500 =&gt; E _x000d_
- z položky 18214:  660,0*0,25 = 165,000 =&gt; F _x000d_
A+B+C+D+E+F = 788,700 =&gt; G</t>
  </si>
  <si>
    <t>132*5 = 660,000 =&gt; A</t>
  </si>
  <si>
    <t>12 = 12,000 =&gt; A</t>
  </si>
  <si>
    <t>126*0,15 = 18,900 =&gt; A</t>
  </si>
  <si>
    <t>126*2 = 252,000 =&gt; A</t>
  </si>
  <si>
    <t>21*4*6*0,034 = 17,136 =&gt; A</t>
  </si>
  <si>
    <t>21*4*6 = 504,000 =&gt; A</t>
  </si>
  <si>
    <t>21*8*2 = 336,000 =&gt; A</t>
  </si>
  <si>
    <t>21*8*1,5 = 252,000 =&gt; A</t>
  </si>
  <si>
    <t>- zálivka aktivovanou cementovou maltou
- výplň vrtů svislých mikropilot (zápor) aktivovanou cementou směsí</t>
  </si>
  <si>
    <t>21*4*5,5*0,07*1,1 = 35,574 =&gt; A</t>
  </si>
  <si>
    <t>660 = 660,000 =&gt; A</t>
  </si>
  <si>
    <t>126*0,31 = 39,060 =&gt; A</t>
  </si>
  <si>
    <t>39,06*0,12 = 4,687 =&gt; A</t>
  </si>
  <si>
    <t>základový pas_x000d_
126*1,4*0,8 = 141,120 =&gt; A _x000d_
dřík_x000d_
126*0,6*1,05 = 79,380 =&gt; B _x000d_
Celkem: A+B = 220,500 =&gt; C</t>
  </si>
  <si>
    <t>220,5*0,08 = 17,640 =&gt; A</t>
  </si>
  <si>
    <t>126*2*0,15 = 37,800 =&gt; A</t>
  </si>
  <si>
    <t>zásyp výkopů za opěrnou zdí - vhodná část zeminy výkopku, po vrstvách 250 mm hutněný zásyp (id=0.90, D=100% PS) z nesoudržného, nenamrzavého materiálu_x000d_
předpoklad: bude upřesněno geotechnickým dozorem stavby_x000d_
- využití materiálu z položky 12383.1 (85,8 m3), z položky 13273 (16,5 m3)_x000d_
- včetně naložení a dovozu z deponie</t>
  </si>
  <si>
    <t>60,72+91,08+16,5 = 168,300 =&gt; A _x000d_
zemina použitá pro úpravy svahu u paty zdi_x000d_
-66 = -66,000 =&gt; B _x000d_
Celkem: A+B = 102,300 =&gt; C</t>
  </si>
  <si>
    <t>126*2,1+6*4,5 = 291,600 =&gt; A _x000d_
odpočet - zpětné použití vhodné části výkopku_x000d_
-102,3 = -102,300 =&gt; B _x000d_
Celkem: A+B = 189,300 =&gt; C</t>
  </si>
  <si>
    <t>126*(0,8+0,8) = 201,600 =&gt; A _x000d_
126*1,2 = 151,200 =&gt; B _x000d_
Celkem: A+B = 352,800 =&gt; C</t>
  </si>
  <si>
    <t>ochranný nátěr hrany římsy a prostupu odvodnění - typ S4 (dle tab. č.5 TP31)</t>
  </si>
  <si>
    <t>hrana římsy_x000d_
126*0,4 = 50,400 =&gt; A _x000d_
prostupy odvodnění_x000d_
11*(0,15+0,25+0,15)*1 = 6,050 =&gt; B _x000d_
Celkem: A+B = 56,450 =&gt; C</t>
  </si>
  <si>
    <t>11*4 = 44,000 =&gt; A</t>
  </si>
  <si>
    <t>126 = 126,000 =&gt; A</t>
  </si>
  <si>
    <t>20*(1,4*0,8+0,6*1,05) = 35,000 =&gt; A _x000d_
20*0,31 = 6,200 =&gt; B _x000d_
Celkem: A+B = 41,200 =&gt; C</t>
  </si>
  <si>
    <t>20*(0,8+1) = 36,000 =&gt; A _x000d_
20*(0,2+0,5+0,8+0,15) = 33,000 =&gt; B _x000d_
Celkem: A+B = 69,000 =&gt; C</t>
  </si>
  <si>
    <t>901 - SO 901 DIO</t>
  </si>
  <si>
    <t>911CA2</t>
  </si>
  <si>
    <t>SVODIDLO BETON, ÚROVEŇ ZADRŽ N2 VÝŠ 0,8M - MONTÁŽ S PŘESUNEM (BEZ DODÁVKY)</t>
  </si>
  <si>
    <t>- dočasná silniční betonová svodidla výšky 0,5 m v délce výkopu</t>
  </si>
  <si>
    <t>160 = 160,000 =&gt; A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</si>
  <si>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</si>
  <si>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</si>
  <si>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</si>
  <si>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</si>
  <si>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</si>
  <si>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</si>
  <si>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předpokládaná délka trvání I. etapy DIO - 4 měsíce (120 dní)_x000d_
160*120 = 19200,000 =&gt; A</t>
  </si>
  <si>
    <t>Položka zahrnuje:
- denní sazbu za pronájem zařízení
Položka nezahrnuje:
- x
Způsob měření:
- počet měrných jednotek se určí jako součin délky zařízení v předepsané výšce a počtu dnů použití</t>
  </si>
  <si>
    <t>914172</t>
  </si>
  <si>
    <t>DOPRAVNÍ ZNAČKY ZÁKLADNÍ VELIKOSTI HLINÍKOVÉ TŘ RA2 - MONTÁŽ S PŘEMÍSTĚNÍM</t>
  </si>
  <si>
    <t>dočasné dopravní značení</t>
  </si>
  <si>
    <t>2*6+2*1+1 = 15,000 =&gt; A</t>
  </si>
  <si>
    <t>Položka zahrnuje:
- dopravu demontované značky z dočasné skládky
- osazení a montáž značky na místě určeném projektem
- nutnou opravu poškozených částí
Položka nezahrnuje:
- dodávku značky</t>
  </si>
  <si>
    <t>914173</t>
  </si>
  <si>
    <t>DOPRAVNÍ ZNAČKY ZÁKLADNÍ VELIKOSTI HLINÍKOVÉ TŘ RA2 - DEMONTÁŽ</t>
  </si>
  <si>
    <t>15 = 15,000 =&gt; A</t>
  </si>
  <si>
    <t>Položka zahrnuje:
- odstranění, demontáž a odklizení materiálu s odvozem na předepsané místo
Položka nezahrnuje:
- x</t>
  </si>
  <si>
    <t>914179</t>
  </si>
  <si>
    <t>DOPRAV ZNAČKY ZÁKL VEL HLINÍK TŘ RA2 - NÁJEMNÉ</t>
  </si>
  <si>
    <t>KSDEN</t>
  </si>
  <si>
    <t>předpokládaná délka trvání 1. a 2. etapy DIO 6 měsíců (180 dní)_x000d_
(2*6+2*1+1)*180 = 2700,000 =&gt; A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</si>
  <si>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</si>
  <si>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</si>
  <si>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</si>
  <si>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2*4+2*1+1 = 11,000 =&gt; A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</si>
  <si>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</si>
  <si>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</si>
  <si>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</si>
  <si>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11 = 11,000 =&gt; A</t>
  </si>
  <si>
    <t>914949</t>
  </si>
  <si>
    <t>SLOUPKY A STOJKY DZ Z HLINÍK TRUBEK DO PATKY NÁJEMNÉ</t>
  </si>
  <si>
    <t>předpokládaná délka trvání 1. a 2. etapy DIO 6 měsíců (180 dní)_x000d_
(2*5+2*1+1)*180 = 2340,000 =&gt; A</t>
  </si>
  <si>
    <t>Položka zahrnuje:
- sazbu za pronájem dopravních značek a zařízení
Položka nezahrnuje:
- x
Způsob měření:
- očet měrných jednotek se určí jako součin počtu sloupků a počtu dní použití</t>
  </si>
  <si>
    <t>915321</t>
  </si>
  <si>
    <t>VODOR DOPRAV ZNAČ Z FÓLIE DOČAS ODSTRANITEL - DOD A POKLÁDKA</t>
  </si>
  <si>
    <t>I. etapa stavby 
Dočasné vodorovné značení V5 bude provedeno žlutou nalepovací páskou (po dokončení stavby odstranit)</t>
  </si>
  <si>
    <t>2*3,5*0,25 = 1,750 =&gt; A</t>
  </si>
  <si>
    <t>Položka zahrnuje:
- dodání a pokládku předepsané fólie
- předznačení
Položka nezahrnuje:
- x</t>
  </si>
  <si>
    <t>915322</t>
  </si>
  <si>
    <t>VODOR DOPRAV ZNAČ Z FÓLIE DOČAS ODSTRANITEL - ODSTRANĚNÍ</t>
  </si>
  <si>
    <t>1,75 = 1,750 =&gt; A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</si>
  <si>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</si>
  <si>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</si>
  <si>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</si>
  <si>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</si>
  <si>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</si>
  <si>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</si>
  <si>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</si>
  <si>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</si>
  <si>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předpokládaná délka trvání 1. a 2. etapy DIO 6 měsíců (180 dní)_x000d_
2*180 = 360,000 =&gt; A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</si>
  <si>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</si>
  <si>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</si>
  <si>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</si>
  <si>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3x světla na dočasné dopravní zábraně Z2</t>
  </si>
  <si>
    <t>916123</t>
  </si>
  <si>
    <t>DOPRAV SVĚTLO VÝSTRAŽ SOUPRAVA 3KS - DEMONTÁŽ</t>
  </si>
  <si>
    <t>916129</t>
  </si>
  <si>
    <t>DOPRAV SVĚTLO VÝSTRAŽ SOUPRAVA 3KS - NÁJEMNÉ</t>
  </si>
  <si>
    <t>předpokládaná délka trvání 1. a 2. etapy DIO 6 měsíců (180 dní)_x000d_
1*180 = 180,000 =&gt; A</t>
  </si>
  <si>
    <t>916152</t>
  </si>
  <si>
    <t>SEMAFOROVÁ PŘENOSNÁ SOUPRAVA - MONTÁŽ S PŘESUNEM</t>
  </si>
  <si>
    <t>I. a II. etapa stavby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</si>
  <si>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</si>
  <si>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</si>
  <si>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</si>
  <si>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</si>
  <si>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</si>
  <si>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TŘ RA1 -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</si>
  <si>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</si>
  <si>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</si>
  <si>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</si>
  <si>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</si>
  <si>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</si>
  <si>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916332</t>
  </si>
  <si>
    <t>SMĚROVACÍ DESKY Z4 JEDNOSTR TŘ RA1 - MONTÁŽ S PŘESUNEM</t>
  </si>
  <si>
    <t>dočasné dopravní značení
- samostatné směrovací desky Z4 v délce stavby á 10 m</t>
  </si>
  <si>
    <t>20 = 20,000 =&gt; A</t>
  </si>
  <si>
    <t>916333</t>
  </si>
  <si>
    <t>SMĚROVACÍ DESKY Z4 JEDNOSTR TŘ RA1 - DEMONTÁŽ</t>
  </si>
  <si>
    <t>916339</t>
  </si>
  <si>
    <t>SMĚROVACÍ DESKY Z4 JEDNOSTR TŘ RA1 - NÁJEMNÉ</t>
  </si>
  <si>
    <t>předpokládaná délka trvání 1. a 2. etapy DIO 6 měsíců (180 dní)_x000d_
20*180 = 3600,000 =&gt; A</t>
  </si>
  <si>
    <t>916712</t>
  </si>
  <si>
    <t>UPEVŇOVACÍ KONSTR - PODKLADNÍ DESKA POD 28KG - MONTÁŽ S PŘESUNEM</t>
  </si>
  <si>
    <t>- dočasné dopravní značky
- samostatné směrovací desky Z4 v délce stavby</t>
  </si>
  <si>
    <t>2*4+2*1+1 = 11,000 =&gt; A _x000d_
20 = 20,000 =&gt; B _x000d_
Celkem: A+B = 31,000 =&gt; C</t>
  </si>
  <si>
    <t>916713</t>
  </si>
  <si>
    <t>UPEVŇOVACÍ KONSTR - PODKLADNÍ DESKA POD 28KG - DEMONTÁŽ</t>
  </si>
  <si>
    <t>31 = 31,000 =&gt; A</t>
  </si>
  <si>
    <t>916719</t>
  </si>
  <si>
    <t>UPEVŇOVACÍ KONSTR - PODKLAD DESKA POD 28KG - NÁJEMNÉ</t>
  </si>
  <si>
    <t>předpokládaná délka trvání 1. a 2. etapy DIO 6 měsíců (180 dní)_x000d_
(2*4+2*1+1)*180 = 1980,000 =&gt; A _x000d_
20*180 = 3600,000 =&gt; B _x000d_
Celkem: A+B = 5580,000 =&gt; C</t>
  </si>
  <si>
    <t>Položka zahrnuje:
- sazbu za pronájem zařízení
Položka nezahrnuje:
- x
Způsob měření:
-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</si>
</sst>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0+('0 - 000'!S5+'1 - 101'!S5+'2 - 102'!S5+'3 - 201'!S5+'4 - 202'!S5+'5 - 901'!S5)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0+('0 - 000'!S6+'1 - 101'!S6+'2 - 102'!S6+'3 - 201'!S6+'4 - 202'!S6+'5 - 901'!S6)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0+('0 - 000'!S7+'1 - 101'!S7+'2 - 102'!S7+'3 - 201'!S7+'4 - 202'!S7+'5 - 901'!S7)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SUM(D20,D21,D22,D23,D24,D25)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>
        <v>0</v>
      </c>
      <c r="C20" s="25" t="s">
        <v>19</v>
      </c>
      <c r="D20" s="26">
        <f>'0 - 000'!J10</f>
        <v>0</v>
      </c>
      <c r="E20" s="27"/>
      <c r="F20" s="26">
        <f>('0 - 000'!J11)</f>
        <v>0</v>
      </c>
      <c r="G20" s="13"/>
      <c r="H20" s="2"/>
      <c r="I20" s="2"/>
      <c r="S20" s="9">
        <f>ROUND('0 - 000'!S11,4)</f>
        <v>0</v>
      </c>
    </row>
    <row r="21">
      <c r="A21" s="10"/>
      <c r="B21" s="24">
        <v>101</v>
      </c>
      <c r="C21" s="25" t="s">
        <v>20</v>
      </c>
      <c r="D21" s="26">
        <f>'1 - 101'!J10</f>
        <v>0</v>
      </c>
      <c r="E21" s="27"/>
      <c r="F21" s="26">
        <f>('1 - 101'!J11)</f>
        <v>0</v>
      </c>
      <c r="G21" s="13"/>
      <c r="H21" s="2"/>
      <c r="I21" s="2"/>
      <c r="S21" s="9">
        <f>ROUND('1 - 101'!S11,4)</f>
        <v>0</v>
      </c>
    </row>
    <row r="22">
      <c r="A22" s="10"/>
      <c r="B22" s="24">
        <v>102</v>
      </c>
      <c r="C22" s="25" t="s">
        <v>21</v>
      </c>
      <c r="D22" s="26">
        <f>'2 - 102'!J10</f>
        <v>0</v>
      </c>
      <c r="E22" s="27"/>
      <c r="F22" s="26">
        <f>('2 - 102'!J11)</f>
        <v>0</v>
      </c>
      <c r="G22" s="13"/>
      <c r="H22" s="2"/>
      <c r="I22" s="2"/>
      <c r="S22" s="9">
        <f>ROUND('2 - 102'!S11,4)</f>
        <v>0</v>
      </c>
    </row>
    <row r="23">
      <c r="A23" s="10"/>
      <c r="B23" s="24">
        <v>201</v>
      </c>
      <c r="C23" s="25" t="s">
        <v>22</v>
      </c>
      <c r="D23" s="26">
        <f>'3 - 201'!J10</f>
        <v>0</v>
      </c>
      <c r="E23" s="27"/>
      <c r="F23" s="26">
        <f>('3 - 201'!J11)</f>
        <v>0</v>
      </c>
      <c r="G23" s="13"/>
      <c r="H23" s="2"/>
      <c r="I23" s="2"/>
      <c r="S23" s="9">
        <f>ROUND('3 - 201'!S11,4)</f>
        <v>0</v>
      </c>
    </row>
    <row r="24">
      <c r="A24" s="10"/>
      <c r="B24" s="24">
        <v>202</v>
      </c>
      <c r="C24" s="25" t="s">
        <v>23</v>
      </c>
      <c r="D24" s="26">
        <f>'4 - 202'!J10</f>
        <v>0</v>
      </c>
      <c r="E24" s="27"/>
      <c r="F24" s="26">
        <f>('4 - 202'!J11)</f>
        <v>0</v>
      </c>
      <c r="G24" s="13"/>
      <c r="H24" s="2"/>
      <c r="I24" s="2"/>
      <c r="S24" s="9">
        <f>ROUND('4 - 202'!S11,4)</f>
        <v>0</v>
      </c>
    </row>
    <row r="25">
      <c r="A25" s="10"/>
      <c r="B25" s="24">
        <v>901</v>
      </c>
      <c r="C25" s="25" t="s">
        <v>24</v>
      </c>
      <c r="D25" s="26">
        <f>'5 - 901'!J10</f>
        <v>0</v>
      </c>
      <c r="E25" s="27"/>
      <c r="F25" s="26">
        <f>('5 - 901'!J11)</f>
        <v>0</v>
      </c>
      <c r="G25" s="13"/>
      <c r="H25" s="2"/>
      <c r="I25" s="2"/>
      <c r="S25" s="9">
        <f>ROUND('5 - 901'!S11,4)</f>
        <v>0</v>
      </c>
    </row>
    <row r="26">
      <c r="A26" s="14"/>
      <c r="B26" s="4"/>
      <c r="C26" s="4"/>
      <c r="D26" s="4"/>
      <c r="E26" s="4"/>
      <c r="F26" s="4"/>
      <c r="G26" s="15"/>
      <c r="H26" s="2"/>
      <c r="I26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0'!A11" display="000"/>
    <hyperlink ref="B21" location="'1 - 101'!A11" display="101"/>
    <hyperlink ref="B22" location="'2 - 102'!A11" display="102"/>
    <hyperlink ref="B23" location="'3 - 201'!A11" display="201"/>
    <hyperlink ref="B24" location="'4 - 202'!A11" display="202"/>
    <hyperlink ref="B25" location="'5 - 901'!A11" display="9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43</v>
      </c>
      <c r="D26" s="42" t="s">
        <v>7</v>
      </c>
      <c r="E26" s="42" t="s">
        <v>44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46</v>
      </c>
      <c r="C27" s="1"/>
      <c r="D27" s="1"/>
      <c r="E27" s="50" t="s">
        <v>47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54</v>
      </c>
      <c r="D31" s="42" t="s">
        <v>7</v>
      </c>
      <c r="E31" s="42" t="s">
        <v>55</v>
      </c>
      <c r="F31" s="42" t="s">
        <v>7</v>
      </c>
      <c r="G31" s="43" t="s">
        <v>45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46</v>
      </c>
      <c r="C32" s="1"/>
      <c r="D32" s="1"/>
      <c r="E32" s="50" t="s">
        <v>56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48</v>
      </c>
      <c r="C33" s="1"/>
      <c r="D33" s="1"/>
      <c r="E33" s="50" t="s">
        <v>49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50</v>
      </c>
      <c r="C34" s="1"/>
      <c r="D34" s="1"/>
      <c r="E34" s="50" t="s">
        <v>57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52</v>
      </c>
      <c r="C35" s="52"/>
      <c r="D35" s="52"/>
      <c r="E35" s="53" t="s">
        <v>53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58</v>
      </c>
      <c r="D36" s="42" t="s">
        <v>7</v>
      </c>
      <c r="E36" s="42" t="s">
        <v>59</v>
      </c>
      <c r="F36" s="42" t="s">
        <v>7</v>
      </c>
      <c r="G36" s="43" t="s">
        <v>45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46</v>
      </c>
      <c r="C37" s="1"/>
      <c r="D37" s="1"/>
      <c r="E37" s="50" t="s">
        <v>60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48</v>
      </c>
      <c r="C38" s="1"/>
      <c r="D38" s="1"/>
      <c r="E38" s="50" t="s">
        <v>49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50</v>
      </c>
      <c r="C39" s="1"/>
      <c r="D39" s="1"/>
      <c r="E39" s="50" t="s">
        <v>57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52</v>
      </c>
      <c r="C40" s="52"/>
      <c r="D40" s="52"/>
      <c r="E40" s="53" t="s">
        <v>53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61</v>
      </c>
      <c r="D41" s="42" t="s">
        <v>7</v>
      </c>
      <c r="E41" s="42" t="s">
        <v>62</v>
      </c>
      <c r="F41" s="42" t="s">
        <v>7</v>
      </c>
      <c r="G41" s="43" t="s">
        <v>45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46</v>
      </c>
      <c r="C42" s="1"/>
      <c r="D42" s="1"/>
      <c r="E42" s="50" t="s">
        <v>63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48</v>
      </c>
      <c r="C43" s="1"/>
      <c r="D43" s="1"/>
      <c r="E43" s="50" t="s">
        <v>49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50</v>
      </c>
      <c r="C44" s="1"/>
      <c r="D44" s="1"/>
      <c r="E44" s="50" t="s">
        <v>64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52</v>
      </c>
      <c r="C45" s="52"/>
      <c r="D45" s="52"/>
      <c r="E45" s="53" t="s">
        <v>53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65</v>
      </c>
      <c r="D46" s="42" t="s">
        <v>7</v>
      </c>
      <c r="E46" s="42" t="s">
        <v>66</v>
      </c>
      <c r="F46" s="42" t="s">
        <v>7</v>
      </c>
      <c r="G46" s="43" t="s">
        <v>45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46</v>
      </c>
      <c r="C47" s="1"/>
      <c r="D47" s="1"/>
      <c r="E47" s="50" t="s">
        <v>67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48</v>
      </c>
      <c r="C48" s="1"/>
      <c r="D48" s="1"/>
      <c r="E48" s="50" t="s">
        <v>49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50</v>
      </c>
      <c r="C49" s="1"/>
      <c r="D49" s="1"/>
      <c r="E49" s="50" t="s">
        <v>68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52</v>
      </c>
      <c r="C50" s="52"/>
      <c r="D50" s="52"/>
      <c r="E50" s="53" t="s">
        <v>53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69</v>
      </c>
      <c r="D51" s="42" t="s">
        <v>7</v>
      </c>
      <c r="E51" s="42" t="s">
        <v>70</v>
      </c>
      <c r="F51" s="42" t="s">
        <v>7</v>
      </c>
      <c r="G51" s="43" t="s">
        <v>45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46</v>
      </c>
      <c r="C52" s="1"/>
      <c r="D52" s="1"/>
      <c r="E52" s="50" t="s">
        <v>71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48</v>
      </c>
      <c r="C53" s="1"/>
      <c r="D53" s="1"/>
      <c r="E53" s="50" t="s">
        <v>49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50</v>
      </c>
      <c r="C54" s="1"/>
      <c r="D54" s="1"/>
      <c r="E54" s="50" t="s">
        <v>57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52</v>
      </c>
      <c r="C55" s="52"/>
      <c r="D55" s="52"/>
      <c r="E55" s="53" t="s">
        <v>53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72</v>
      </c>
      <c r="D56" s="42" t="s">
        <v>7</v>
      </c>
      <c r="E56" s="42" t="s">
        <v>73</v>
      </c>
      <c r="F56" s="42" t="s">
        <v>7</v>
      </c>
      <c r="G56" s="43" t="s">
        <v>74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46</v>
      </c>
      <c r="C57" s="1"/>
      <c r="D57" s="1"/>
      <c r="E57" s="50" t="s">
        <v>75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48</v>
      </c>
      <c r="C58" s="1"/>
      <c r="D58" s="1"/>
      <c r="E58" s="50" t="s">
        <v>49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50</v>
      </c>
      <c r="C59" s="1"/>
      <c r="D59" s="1"/>
      <c r="E59" s="50" t="s">
        <v>76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33</v>
      </c>
      <c r="F61" s="1"/>
      <c r="G61" s="61" t="s">
        <v>77</v>
      </c>
      <c r="H61" s="62">
        <f>J26+J31+J36+J41+J46+J51+J56</f>
        <v>0</v>
      </c>
      <c r="I61" s="61" t="s">
        <v>78</v>
      </c>
      <c r="J61" s="63">
        <f>(L61-H61)</f>
        <v>0</v>
      </c>
      <c r="K61" s="61" t="s">
        <v>79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80</v>
      </c>
      <c r="H62" s="68">
        <f>0+J26+J31+J36+J41+J46+J51+J56</f>
        <v>0</v>
      </c>
      <c r="I62" s="67" t="s">
        <v>81</v>
      </c>
      <c r="J62" s="69">
        <f>0+J61</f>
        <v>0</v>
      </c>
      <c r="K62" s="67" t="s">
        <v>82</v>
      </c>
      <c r="L62" s="70">
        <f>0+L61</f>
        <v>0</v>
      </c>
      <c r="M62" s="13"/>
      <c r="N62" s="2"/>
      <c r="O62" s="2"/>
      <c r="P62" s="2"/>
      <c r="Q62" s="2"/>
    </row>
    <row r="63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0+(H40+H83+H91+H144+H187)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0+H41+H84+H92+H145+H188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83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ROUND(0+((H40+H83+H91+H144+H187)*1.21),2)</f>
        <v>0</v>
      </c>
      <c r="K11" s="1"/>
      <c r="L11" s="1"/>
      <c r="M11" s="13"/>
      <c r="N11" s="2"/>
      <c r="O11" s="2"/>
      <c r="P11" s="2"/>
      <c r="Q11" s="33">
        <f>IF(SUM(K20:K24)&gt;0,ROUND(SUM(S20:S24)/SUM(K20:K24)-1,8),0)</f>
        <v>0</v>
      </c>
      <c r="R11" s="9">
        <f>AVERAGE(J40,J83,J91,J144,J187)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0+J30+J35</f>
        <v>0</v>
      </c>
      <c r="L20" s="38">
        <f>0+L40</f>
        <v>0</v>
      </c>
      <c r="M20" s="13"/>
      <c r="N20" s="2"/>
      <c r="O20" s="2"/>
      <c r="P20" s="2"/>
      <c r="Q20" s="2"/>
      <c r="S20" s="9">
        <f>S40</f>
        <v>0</v>
      </c>
    </row>
    <row r="21">
      <c r="A21" s="10"/>
      <c r="B21" s="36">
        <v>1</v>
      </c>
      <c r="C21" s="1"/>
      <c r="D21" s="1"/>
      <c r="E21" s="37" t="s">
        <v>84</v>
      </c>
      <c r="F21" s="1"/>
      <c r="G21" s="1"/>
      <c r="H21" s="1"/>
      <c r="I21" s="1"/>
      <c r="J21" s="1"/>
      <c r="K21" s="38">
        <f>0+J43+J48+J53+J58+J63+J68+J73+J78</f>
        <v>0</v>
      </c>
      <c r="L21" s="38">
        <f>0+L83</f>
        <v>0</v>
      </c>
      <c r="M21" s="13"/>
      <c r="N21" s="2"/>
      <c r="O21" s="2"/>
      <c r="P21" s="2"/>
      <c r="Q21" s="2"/>
      <c r="S21" s="9">
        <f>S83</f>
        <v>0</v>
      </c>
    </row>
    <row r="22">
      <c r="A22" s="10"/>
      <c r="B22" s="36">
        <v>2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0+J86</f>
        <v>0</v>
      </c>
      <c r="L22" s="38">
        <f>0+L91</f>
        <v>0</v>
      </c>
      <c r="M22" s="13"/>
      <c r="N22" s="2"/>
      <c r="O22" s="2"/>
      <c r="P22" s="2"/>
      <c r="Q22" s="2"/>
      <c r="S22" s="9">
        <f>S91</f>
        <v>0</v>
      </c>
    </row>
    <row r="23">
      <c r="A23" s="10"/>
      <c r="B23" s="36">
        <v>5</v>
      </c>
      <c r="C23" s="1"/>
      <c r="D23" s="1"/>
      <c r="E23" s="37" t="s">
        <v>86</v>
      </c>
      <c r="F23" s="1"/>
      <c r="G23" s="1"/>
      <c r="H23" s="1"/>
      <c r="I23" s="1"/>
      <c r="J23" s="1"/>
      <c r="K23" s="38">
        <f>0+J94+J99+J104+J109+J114+J119+J124+J129+J134+J139</f>
        <v>0</v>
      </c>
      <c r="L23" s="38">
        <f>0+L144</f>
        <v>0</v>
      </c>
      <c r="M23" s="13"/>
      <c r="N23" s="2"/>
      <c r="O23" s="2"/>
      <c r="P23" s="2"/>
      <c r="Q23" s="2"/>
      <c r="S23" s="9">
        <f>S144</f>
        <v>0</v>
      </c>
    </row>
    <row r="24">
      <c r="A24" s="10"/>
      <c r="B24" s="36">
        <v>9</v>
      </c>
      <c r="C24" s="1"/>
      <c r="D24" s="1"/>
      <c r="E24" s="37" t="s">
        <v>87</v>
      </c>
      <c r="F24" s="1"/>
      <c r="G24" s="1"/>
      <c r="H24" s="1"/>
      <c r="I24" s="1"/>
      <c r="J24" s="1"/>
      <c r="K24" s="38">
        <f>0+J147+J152+J157+J162+J167+J172+J177+J182</f>
        <v>0</v>
      </c>
      <c r="L24" s="38">
        <f>0+L187</f>
        <v>0</v>
      </c>
      <c r="M24" s="13"/>
      <c r="N24" s="2"/>
      <c r="O24" s="2"/>
      <c r="P24" s="2"/>
      <c r="Q24" s="2"/>
      <c r="S24" s="9">
        <f>S187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2"/>
      <c r="N25" s="2"/>
      <c r="O25" s="2"/>
      <c r="P25" s="2"/>
      <c r="Q25" s="2"/>
    </row>
    <row r="26" ht="14" customHeight="1">
      <c r="A26" s="4"/>
      <c r="B26" s="28" t="s">
        <v>34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3"/>
      <c r="N27" s="2"/>
      <c r="O27" s="2"/>
      <c r="P27" s="2"/>
      <c r="Q27" s="2"/>
    </row>
    <row r="28" ht="18" customHeight="1">
      <c r="A28" s="10"/>
      <c r="B28" s="34" t="s">
        <v>35</v>
      </c>
      <c r="C28" s="34" t="s">
        <v>31</v>
      </c>
      <c r="D28" s="34" t="s">
        <v>36</v>
      </c>
      <c r="E28" s="34" t="s">
        <v>32</v>
      </c>
      <c r="F28" s="34" t="s">
        <v>37</v>
      </c>
      <c r="G28" s="35" t="s">
        <v>38</v>
      </c>
      <c r="H28" s="23" t="s">
        <v>39</v>
      </c>
      <c r="I28" s="23" t="s">
        <v>40</v>
      </c>
      <c r="J28" s="23" t="s">
        <v>17</v>
      </c>
      <c r="K28" s="35" t="s">
        <v>41</v>
      </c>
      <c r="L28" s="23" t="s">
        <v>18</v>
      </c>
      <c r="M28" s="74"/>
      <c r="N28" s="2"/>
      <c r="O28" s="2"/>
      <c r="P28" s="2"/>
      <c r="Q28" s="2"/>
    </row>
    <row r="29" ht="40" customHeight="1">
      <c r="A29" s="10"/>
      <c r="B29" s="39" t="s">
        <v>42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1">
        <v>1</v>
      </c>
      <c r="C30" s="42" t="s">
        <v>88</v>
      </c>
      <c r="D30" s="42" t="s">
        <v>7</v>
      </c>
      <c r="E30" s="42" t="s">
        <v>89</v>
      </c>
      <c r="F30" s="42" t="s">
        <v>7</v>
      </c>
      <c r="G30" s="43" t="s">
        <v>90</v>
      </c>
      <c r="H30" s="44">
        <v>821.76999999999998</v>
      </c>
      <c r="I30" s="45">
        <v>0</v>
      </c>
      <c r="J30" s="46">
        <f>ROUND(H30*I30,2)</f>
        <v>0</v>
      </c>
      <c r="K30" s="47">
        <v>0.20999999999999999</v>
      </c>
      <c r="L30" s="48">
        <f>ROUND(J30*1.21,2)</f>
        <v>0</v>
      </c>
      <c r="M30" s="13"/>
      <c r="N30" s="2"/>
      <c r="O30" s="2"/>
      <c r="P30" s="2"/>
      <c r="Q30" s="33">
        <f>IF(ISNUMBER(K30),IF(H30&gt;0,IF(I30&gt;0,J30,0),0),0)</f>
        <v>0</v>
      </c>
      <c r="R30" s="9">
        <f>IF(ISNUMBER(K30)=FALSE,J30,0)</f>
        <v>0</v>
      </c>
    </row>
    <row r="31">
      <c r="A31" s="10"/>
      <c r="B31" s="49" t="s">
        <v>46</v>
      </c>
      <c r="C31" s="1"/>
      <c r="D31" s="1"/>
      <c r="E31" s="50" t="s">
        <v>91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9" t="s">
        <v>48</v>
      </c>
      <c r="C32" s="1"/>
      <c r="D32" s="1"/>
      <c r="E32" s="50" t="s">
        <v>92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50</v>
      </c>
      <c r="C33" s="1"/>
      <c r="D33" s="1"/>
      <c r="E33" s="50" t="s">
        <v>93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thickBot="1">
      <c r="A34" s="10"/>
      <c r="B34" s="51" t="s">
        <v>52</v>
      </c>
      <c r="C34" s="52"/>
      <c r="D34" s="52"/>
      <c r="E34" s="53" t="s">
        <v>53</v>
      </c>
      <c r="F34" s="52"/>
      <c r="G34" s="52"/>
      <c r="H34" s="54"/>
      <c r="I34" s="52"/>
      <c r="J34" s="54"/>
      <c r="K34" s="52"/>
      <c r="L34" s="52"/>
      <c r="M34" s="13"/>
      <c r="N34" s="2"/>
      <c r="O34" s="2"/>
      <c r="P34" s="2"/>
      <c r="Q34" s="2"/>
    </row>
    <row r="35" thickTop="1">
      <c r="A35" s="10"/>
      <c r="B35" s="41">
        <v>2</v>
      </c>
      <c r="C35" s="42" t="s">
        <v>94</v>
      </c>
      <c r="D35" s="42" t="s">
        <v>7</v>
      </c>
      <c r="E35" s="42" t="s">
        <v>95</v>
      </c>
      <c r="F35" s="42" t="s">
        <v>7</v>
      </c>
      <c r="G35" s="43" t="s">
        <v>90</v>
      </c>
      <c r="H35" s="55">
        <v>102.41</v>
      </c>
      <c r="I35" s="56">
        <v>0</v>
      </c>
      <c r="J35" s="57">
        <f>ROUND(H35*I35,2)</f>
        <v>0</v>
      </c>
      <c r="K35" s="58">
        <v>0.20999999999999999</v>
      </c>
      <c r="L35" s="59">
        <f>ROUND(J35*1.21,2)</f>
        <v>0</v>
      </c>
      <c r="M35" s="13"/>
      <c r="N35" s="2"/>
      <c r="O35" s="2"/>
      <c r="P35" s="2"/>
      <c r="Q35" s="33">
        <f>IF(ISNUMBER(K35),IF(H35&gt;0,IF(I35&gt;0,J35,0),0),0)</f>
        <v>0</v>
      </c>
      <c r="R35" s="9">
        <f>IF(ISNUMBER(K35)=FALSE,J35,0)</f>
        <v>0</v>
      </c>
    </row>
    <row r="36">
      <c r="A36" s="10"/>
      <c r="B36" s="49" t="s">
        <v>46</v>
      </c>
      <c r="C36" s="1"/>
      <c r="D36" s="1"/>
      <c r="E36" s="50" t="s">
        <v>96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>
      <c r="A37" s="10"/>
      <c r="B37" s="49" t="s">
        <v>48</v>
      </c>
      <c r="C37" s="1"/>
      <c r="D37" s="1"/>
      <c r="E37" s="50" t="s">
        <v>97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50</v>
      </c>
      <c r="C38" s="1"/>
      <c r="D38" s="1"/>
      <c r="E38" s="50" t="s">
        <v>93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thickBot="1">
      <c r="A39" s="10"/>
      <c r="B39" s="51" t="s">
        <v>52</v>
      </c>
      <c r="C39" s="52"/>
      <c r="D39" s="52"/>
      <c r="E39" s="53" t="s">
        <v>53</v>
      </c>
      <c r="F39" s="52"/>
      <c r="G39" s="52"/>
      <c r="H39" s="54"/>
      <c r="I39" s="52"/>
      <c r="J39" s="54"/>
      <c r="K39" s="52"/>
      <c r="L39" s="52"/>
      <c r="M39" s="13"/>
      <c r="N39" s="2"/>
      <c r="O39" s="2"/>
      <c r="P39" s="2"/>
      <c r="Q39" s="2"/>
    </row>
    <row r="40" thickTop="1" thickBot="1" ht="25" customHeight="1">
      <c r="A40" s="10"/>
      <c r="B40" s="1"/>
      <c r="C40" s="60">
        <v>0</v>
      </c>
      <c r="D40" s="1"/>
      <c r="E40" s="60" t="s">
        <v>33</v>
      </c>
      <c r="F40" s="1"/>
      <c r="G40" s="61" t="s">
        <v>77</v>
      </c>
      <c r="H40" s="62">
        <f>J30+J35</f>
        <v>0</v>
      </c>
      <c r="I40" s="61" t="s">
        <v>78</v>
      </c>
      <c r="J40" s="63">
        <f>(L40-H40)</f>
        <v>0</v>
      </c>
      <c r="K40" s="61" t="s">
        <v>79</v>
      </c>
      <c r="L40" s="64">
        <f>ROUND((J30+J35)*1.21,2)</f>
        <v>0</v>
      </c>
      <c r="M40" s="13"/>
      <c r="N40" s="2"/>
      <c r="O40" s="2"/>
      <c r="P40" s="2"/>
      <c r="Q40" s="33">
        <f>0+Q30+Q35</f>
        <v>0</v>
      </c>
      <c r="R40" s="9">
        <f>0+R30+R35</f>
        <v>0</v>
      </c>
      <c r="S40" s="65">
        <f>Q40*(1+J40)+R40</f>
        <v>0</v>
      </c>
    </row>
    <row r="41" thickTop="1" thickBot="1" ht="25" customHeight="1">
      <c r="A41" s="10"/>
      <c r="B41" s="66"/>
      <c r="C41" s="66"/>
      <c r="D41" s="66"/>
      <c r="E41" s="66"/>
      <c r="F41" s="66"/>
      <c r="G41" s="67" t="s">
        <v>80</v>
      </c>
      <c r="H41" s="68">
        <f>0+J30+J35</f>
        <v>0</v>
      </c>
      <c r="I41" s="67" t="s">
        <v>81</v>
      </c>
      <c r="J41" s="69">
        <f>0+J40</f>
        <v>0</v>
      </c>
      <c r="K41" s="67" t="s">
        <v>82</v>
      </c>
      <c r="L41" s="70">
        <f>0+L40</f>
        <v>0</v>
      </c>
      <c r="M41" s="13"/>
      <c r="N41" s="2"/>
      <c r="O41" s="2"/>
      <c r="P41" s="2"/>
      <c r="Q41" s="2"/>
    </row>
    <row r="42" ht="40" customHeight="1">
      <c r="A42" s="10"/>
      <c r="B42" s="75" t="s">
        <v>98</v>
      </c>
      <c r="C42" s="1"/>
      <c r="D42" s="1"/>
      <c r="E42" s="1"/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1">
        <v>3</v>
      </c>
      <c r="C43" s="42" t="s">
        <v>99</v>
      </c>
      <c r="D43" s="42" t="s">
        <v>7</v>
      </c>
      <c r="E43" s="42" t="s">
        <v>100</v>
      </c>
      <c r="F43" s="42" t="s">
        <v>7</v>
      </c>
      <c r="G43" s="43" t="s">
        <v>101</v>
      </c>
      <c r="H43" s="44">
        <v>660</v>
      </c>
      <c r="I43" s="45">
        <v>0</v>
      </c>
      <c r="J43" s="46">
        <f>ROUND(H43*I43,2)</f>
        <v>0</v>
      </c>
      <c r="K43" s="47">
        <v>0.20999999999999999</v>
      </c>
      <c r="L43" s="48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46</v>
      </c>
      <c r="C44" s="1"/>
      <c r="D44" s="1"/>
      <c r="E44" s="50" t="s">
        <v>102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48</v>
      </c>
      <c r="C45" s="1"/>
      <c r="D45" s="1"/>
      <c r="E45" s="50" t="s">
        <v>103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50</v>
      </c>
      <c r="C46" s="1"/>
      <c r="D46" s="1"/>
      <c r="E46" s="50" t="s">
        <v>104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52</v>
      </c>
      <c r="C47" s="52"/>
      <c r="D47" s="52"/>
      <c r="E47" s="53" t="s">
        <v>53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4</v>
      </c>
      <c r="C48" s="42" t="s">
        <v>105</v>
      </c>
      <c r="D48" s="42" t="s">
        <v>7</v>
      </c>
      <c r="E48" s="42" t="s">
        <v>106</v>
      </c>
      <c r="F48" s="42" t="s">
        <v>7</v>
      </c>
      <c r="G48" s="43" t="s">
        <v>74</v>
      </c>
      <c r="H48" s="55">
        <v>1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46</v>
      </c>
      <c r="C49" s="1"/>
      <c r="D49" s="1"/>
      <c r="E49" s="50" t="s">
        <v>107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48</v>
      </c>
      <c r="C50" s="1"/>
      <c r="D50" s="1"/>
      <c r="E50" s="50" t="s">
        <v>49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50</v>
      </c>
      <c r="C51" s="1"/>
      <c r="D51" s="1"/>
      <c r="E51" s="50" t="s">
        <v>108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52</v>
      </c>
      <c r="C52" s="52"/>
      <c r="D52" s="52"/>
      <c r="E52" s="53" t="s">
        <v>53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>
      <c r="A53" s="10"/>
      <c r="B53" s="41">
        <v>5</v>
      </c>
      <c r="C53" s="42" t="s">
        <v>109</v>
      </c>
      <c r="D53" s="42" t="s">
        <v>7</v>
      </c>
      <c r="E53" s="42" t="s">
        <v>110</v>
      </c>
      <c r="F53" s="42" t="s">
        <v>7</v>
      </c>
      <c r="G53" s="43" t="s">
        <v>74</v>
      </c>
      <c r="H53" s="55">
        <v>3</v>
      </c>
      <c r="I53" s="56">
        <v>0</v>
      </c>
      <c r="J53" s="57">
        <f>ROUND(H53*I53,2)</f>
        <v>0</v>
      </c>
      <c r="K53" s="58">
        <v>0.20999999999999999</v>
      </c>
      <c r="L53" s="59">
        <f>ROUND(J53*1.21,2)</f>
        <v>0</v>
      </c>
      <c r="M53" s="13"/>
      <c r="N53" s="2"/>
      <c r="O53" s="2"/>
      <c r="P53" s="2"/>
      <c r="Q53" s="33">
        <f>IF(ISNUMBER(K53),IF(H53&gt;0,IF(I53&gt;0,J53,0),0),0)</f>
        <v>0</v>
      </c>
      <c r="R53" s="9">
        <f>IF(ISNUMBER(K53)=FALSE,J53,0)</f>
        <v>0</v>
      </c>
    </row>
    <row r="54">
      <c r="A54" s="10"/>
      <c r="B54" s="49" t="s">
        <v>46</v>
      </c>
      <c r="C54" s="1"/>
      <c r="D54" s="1"/>
      <c r="E54" s="50" t="s">
        <v>107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>
      <c r="A55" s="10"/>
      <c r="B55" s="49" t="s">
        <v>48</v>
      </c>
      <c r="C55" s="1"/>
      <c r="D55" s="1"/>
      <c r="E55" s="50" t="s">
        <v>111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9" t="s">
        <v>50</v>
      </c>
      <c r="C56" s="1"/>
      <c r="D56" s="1"/>
      <c r="E56" s="50" t="s">
        <v>108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thickBot="1">
      <c r="A57" s="10"/>
      <c r="B57" s="51" t="s">
        <v>52</v>
      </c>
      <c r="C57" s="52"/>
      <c r="D57" s="52"/>
      <c r="E57" s="53" t="s">
        <v>53</v>
      </c>
      <c r="F57" s="52"/>
      <c r="G57" s="52"/>
      <c r="H57" s="54"/>
      <c r="I57" s="52"/>
      <c r="J57" s="54"/>
      <c r="K57" s="52"/>
      <c r="L57" s="52"/>
      <c r="M57" s="13"/>
      <c r="N57" s="2"/>
      <c r="O57" s="2"/>
      <c r="P57" s="2"/>
      <c r="Q57" s="2"/>
    </row>
    <row r="58" thickTop="1">
      <c r="A58" s="10"/>
      <c r="B58" s="41">
        <v>6</v>
      </c>
      <c r="C58" s="42" t="s">
        <v>112</v>
      </c>
      <c r="D58" s="42" t="s">
        <v>7</v>
      </c>
      <c r="E58" s="42" t="s">
        <v>113</v>
      </c>
      <c r="F58" s="42" t="s">
        <v>7</v>
      </c>
      <c r="G58" s="43" t="s">
        <v>74</v>
      </c>
      <c r="H58" s="55">
        <v>26</v>
      </c>
      <c r="I58" s="56">
        <v>0</v>
      </c>
      <c r="J58" s="57">
        <f>ROUND(H58*I58,2)</f>
        <v>0</v>
      </c>
      <c r="K58" s="58">
        <v>0.20999999999999999</v>
      </c>
      <c r="L58" s="59">
        <f>ROUND(J58*1.21,2)</f>
        <v>0</v>
      </c>
      <c r="M58" s="13"/>
      <c r="N58" s="2"/>
      <c r="O58" s="2"/>
      <c r="P58" s="2"/>
      <c r="Q58" s="33">
        <f>IF(ISNUMBER(K58),IF(H58&gt;0,IF(I58&gt;0,J58,0),0),0)</f>
        <v>0</v>
      </c>
      <c r="R58" s="9">
        <f>IF(ISNUMBER(K58)=FALSE,J58,0)</f>
        <v>0</v>
      </c>
    </row>
    <row r="59">
      <c r="A59" s="10"/>
      <c r="B59" s="49" t="s">
        <v>46</v>
      </c>
      <c r="C59" s="1"/>
      <c r="D59" s="1"/>
      <c r="E59" s="50" t="s">
        <v>107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>
      <c r="A60" s="10"/>
      <c r="B60" s="49" t="s">
        <v>48</v>
      </c>
      <c r="C60" s="1"/>
      <c r="D60" s="1"/>
      <c r="E60" s="50" t="s">
        <v>114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>
      <c r="A61" s="10"/>
      <c r="B61" s="49" t="s">
        <v>50</v>
      </c>
      <c r="C61" s="1"/>
      <c r="D61" s="1"/>
      <c r="E61" s="50" t="s">
        <v>108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 thickBot="1">
      <c r="A62" s="10"/>
      <c r="B62" s="51" t="s">
        <v>52</v>
      </c>
      <c r="C62" s="52"/>
      <c r="D62" s="52"/>
      <c r="E62" s="53" t="s">
        <v>53</v>
      </c>
      <c r="F62" s="52"/>
      <c r="G62" s="52"/>
      <c r="H62" s="54"/>
      <c r="I62" s="52"/>
      <c r="J62" s="54"/>
      <c r="K62" s="52"/>
      <c r="L62" s="52"/>
      <c r="M62" s="13"/>
      <c r="N62" s="2"/>
      <c r="O62" s="2"/>
      <c r="P62" s="2"/>
      <c r="Q62" s="2"/>
    </row>
    <row r="63" thickTop="1">
      <c r="A63" s="10"/>
      <c r="B63" s="41">
        <v>7</v>
      </c>
      <c r="C63" s="42" t="s">
        <v>115</v>
      </c>
      <c r="D63" s="42" t="s">
        <v>7</v>
      </c>
      <c r="E63" s="42" t="s">
        <v>116</v>
      </c>
      <c r="F63" s="42" t="s">
        <v>7</v>
      </c>
      <c r="G63" s="43" t="s">
        <v>117</v>
      </c>
      <c r="H63" s="55">
        <v>444.19999999999999</v>
      </c>
      <c r="I63" s="56">
        <v>0</v>
      </c>
      <c r="J63" s="57">
        <f>ROUND(H63*I63,2)</f>
        <v>0</v>
      </c>
      <c r="K63" s="58">
        <v>0.20999999999999999</v>
      </c>
      <c r="L63" s="59">
        <f>ROUND(J63*1.21,2)</f>
        <v>0</v>
      </c>
      <c r="M63" s="13"/>
      <c r="N63" s="2"/>
      <c r="O63" s="2"/>
      <c r="P63" s="2"/>
      <c r="Q63" s="33">
        <f>IF(ISNUMBER(K63),IF(H63&gt;0,IF(I63&gt;0,J63,0),0),0)</f>
        <v>0</v>
      </c>
      <c r="R63" s="9">
        <f>IF(ISNUMBER(K63)=FALSE,J63,0)</f>
        <v>0</v>
      </c>
    </row>
    <row r="64">
      <c r="A64" s="10"/>
      <c r="B64" s="49" t="s">
        <v>46</v>
      </c>
      <c r="C64" s="1"/>
      <c r="D64" s="1"/>
      <c r="E64" s="50" t="s">
        <v>118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>
      <c r="A65" s="10"/>
      <c r="B65" s="49" t="s">
        <v>48</v>
      </c>
      <c r="C65" s="1"/>
      <c r="D65" s="1"/>
      <c r="E65" s="50" t="s">
        <v>119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>
      <c r="A66" s="10"/>
      <c r="B66" s="49" t="s">
        <v>50</v>
      </c>
      <c r="C66" s="1"/>
      <c r="D66" s="1"/>
      <c r="E66" s="50" t="s">
        <v>120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thickBot="1">
      <c r="A67" s="10"/>
      <c r="B67" s="51" t="s">
        <v>52</v>
      </c>
      <c r="C67" s="52"/>
      <c r="D67" s="52"/>
      <c r="E67" s="53" t="s">
        <v>53</v>
      </c>
      <c r="F67" s="52"/>
      <c r="G67" s="52"/>
      <c r="H67" s="54"/>
      <c r="I67" s="52"/>
      <c r="J67" s="54"/>
      <c r="K67" s="52"/>
      <c r="L67" s="52"/>
      <c r="M67" s="13"/>
      <c r="N67" s="2"/>
      <c r="O67" s="2"/>
      <c r="P67" s="2"/>
      <c r="Q67" s="2"/>
    </row>
    <row r="68" thickTop="1">
      <c r="A68" s="10"/>
      <c r="B68" s="41">
        <v>8</v>
      </c>
      <c r="C68" s="42" t="s">
        <v>121</v>
      </c>
      <c r="D68" s="42" t="s">
        <v>7</v>
      </c>
      <c r="E68" s="42" t="s">
        <v>122</v>
      </c>
      <c r="F68" s="42" t="s">
        <v>7</v>
      </c>
      <c r="G68" s="43" t="s">
        <v>117</v>
      </c>
      <c r="H68" s="55">
        <v>277.80000000000001</v>
      </c>
      <c r="I68" s="56">
        <v>0</v>
      </c>
      <c r="J68" s="57">
        <f>ROUND(H68*I68,2)</f>
        <v>0</v>
      </c>
      <c r="K68" s="58">
        <v>0.20999999999999999</v>
      </c>
      <c r="L68" s="59">
        <f>ROUND(J68*1.21,2)</f>
        <v>0</v>
      </c>
      <c r="M68" s="13"/>
      <c r="N68" s="2"/>
      <c r="O68" s="2"/>
      <c r="P68" s="2"/>
      <c r="Q68" s="33">
        <f>IF(ISNUMBER(K68),IF(H68&gt;0,IF(I68&gt;0,J68,0),0),0)</f>
        <v>0</v>
      </c>
      <c r="R68" s="9">
        <f>IF(ISNUMBER(K68)=FALSE,J68,0)</f>
        <v>0</v>
      </c>
    </row>
    <row r="69">
      <c r="A69" s="10"/>
      <c r="B69" s="49" t="s">
        <v>46</v>
      </c>
      <c r="C69" s="1"/>
      <c r="D69" s="1"/>
      <c r="E69" s="50" t="s">
        <v>123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>
      <c r="A70" s="10"/>
      <c r="B70" s="49" t="s">
        <v>48</v>
      </c>
      <c r="C70" s="1"/>
      <c r="D70" s="1"/>
      <c r="E70" s="50" t="s">
        <v>124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>
      <c r="A71" s="10"/>
      <c r="B71" s="49" t="s">
        <v>50</v>
      </c>
      <c r="C71" s="1"/>
      <c r="D71" s="1"/>
      <c r="E71" s="50" t="s">
        <v>120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thickBot="1">
      <c r="A72" s="10"/>
      <c r="B72" s="51" t="s">
        <v>52</v>
      </c>
      <c r="C72" s="52"/>
      <c r="D72" s="52"/>
      <c r="E72" s="53" t="s">
        <v>53</v>
      </c>
      <c r="F72" s="52"/>
      <c r="G72" s="52"/>
      <c r="H72" s="54"/>
      <c r="I72" s="52"/>
      <c r="J72" s="54"/>
      <c r="K72" s="52"/>
      <c r="L72" s="52"/>
      <c r="M72" s="13"/>
      <c r="N72" s="2"/>
      <c r="O72" s="2"/>
      <c r="P72" s="2"/>
      <c r="Q72" s="2"/>
    </row>
    <row r="73" thickTop="1">
      <c r="A73" s="10"/>
      <c r="B73" s="41">
        <v>9</v>
      </c>
      <c r="C73" s="42" t="s">
        <v>125</v>
      </c>
      <c r="D73" s="42" t="s">
        <v>7</v>
      </c>
      <c r="E73" s="42" t="s">
        <v>126</v>
      </c>
      <c r="F73" s="42" t="s">
        <v>7</v>
      </c>
      <c r="G73" s="43" t="s">
        <v>117</v>
      </c>
      <c r="H73" s="55">
        <v>53.899999999999999</v>
      </c>
      <c r="I73" s="56">
        <v>0</v>
      </c>
      <c r="J73" s="57">
        <f>ROUND(H73*I73,2)</f>
        <v>0</v>
      </c>
      <c r="K73" s="58">
        <v>0.20999999999999999</v>
      </c>
      <c r="L73" s="59">
        <f>ROUND(J73*1.21,2)</f>
        <v>0</v>
      </c>
      <c r="M73" s="13"/>
      <c r="N73" s="2"/>
      <c r="O73" s="2"/>
      <c r="P73" s="2"/>
      <c r="Q73" s="33">
        <f>IF(ISNUMBER(K73),IF(H73&gt;0,IF(I73&gt;0,J73,0),0),0)</f>
        <v>0</v>
      </c>
      <c r="R73" s="9">
        <f>IF(ISNUMBER(K73)=FALSE,J73,0)</f>
        <v>0</v>
      </c>
    </row>
    <row r="74">
      <c r="A74" s="10"/>
      <c r="B74" s="49" t="s">
        <v>46</v>
      </c>
      <c r="C74" s="1"/>
      <c r="D74" s="1"/>
      <c r="E74" s="50" t="s">
        <v>127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>
      <c r="A75" s="10"/>
      <c r="B75" s="49" t="s">
        <v>48</v>
      </c>
      <c r="C75" s="1"/>
      <c r="D75" s="1"/>
      <c r="E75" s="50" t="s">
        <v>128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>
      <c r="A76" s="10"/>
      <c r="B76" s="49" t="s">
        <v>50</v>
      </c>
      <c r="C76" s="1"/>
      <c r="D76" s="1"/>
      <c r="E76" s="50" t="s">
        <v>129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 thickBot="1">
      <c r="A77" s="10"/>
      <c r="B77" s="51" t="s">
        <v>52</v>
      </c>
      <c r="C77" s="52"/>
      <c r="D77" s="52"/>
      <c r="E77" s="53" t="s">
        <v>53</v>
      </c>
      <c r="F77" s="52"/>
      <c r="G77" s="52"/>
      <c r="H77" s="54"/>
      <c r="I77" s="52"/>
      <c r="J77" s="54"/>
      <c r="K77" s="52"/>
      <c r="L77" s="52"/>
      <c r="M77" s="13"/>
      <c r="N77" s="2"/>
      <c r="O77" s="2"/>
      <c r="P77" s="2"/>
      <c r="Q77" s="2"/>
    </row>
    <row r="78" thickTop="1">
      <c r="A78" s="10"/>
      <c r="B78" s="41">
        <v>10</v>
      </c>
      <c r="C78" s="42" t="s">
        <v>130</v>
      </c>
      <c r="D78" s="42" t="s">
        <v>7</v>
      </c>
      <c r="E78" s="42" t="s">
        <v>131</v>
      </c>
      <c r="F78" s="42" t="s">
        <v>7</v>
      </c>
      <c r="G78" s="43" t="s">
        <v>101</v>
      </c>
      <c r="H78" s="55">
        <v>1465</v>
      </c>
      <c r="I78" s="56">
        <v>0</v>
      </c>
      <c r="J78" s="57">
        <f>ROUND(H78*I78,2)</f>
        <v>0</v>
      </c>
      <c r="K78" s="58">
        <v>0.20999999999999999</v>
      </c>
      <c r="L78" s="59">
        <f>ROUND(J78*1.21,2)</f>
        <v>0</v>
      </c>
      <c r="M78" s="13"/>
      <c r="N78" s="2"/>
      <c r="O78" s="2"/>
      <c r="P78" s="2"/>
      <c r="Q78" s="33">
        <f>IF(ISNUMBER(K78),IF(H78&gt;0,IF(I78&gt;0,J78,0),0),0)</f>
        <v>0</v>
      </c>
      <c r="R78" s="9">
        <f>IF(ISNUMBER(K78)=FALSE,J78,0)</f>
        <v>0</v>
      </c>
    </row>
    <row r="79">
      <c r="A79" s="10"/>
      <c r="B79" s="49" t="s">
        <v>46</v>
      </c>
      <c r="C79" s="1"/>
      <c r="D79" s="1"/>
      <c r="E79" s="50" t="s">
        <v>132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>
      <c r="A80" s="10"/>
      <c r="B80" s="49" t="s">
        <v>48</v>
      </c>
      <c r="C80" s="1"/>
      <c r="D80" s="1"/>
      <c r="E80" s="50" t="s">
        <v>133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>
      <c r="A81" s="10"/>
      <c r="B81" s="49" t="s">
        <v>50</v>
      </c>
      <c r="C81" s="1"/>
      <c r="D81" s="1"/>
      <c r="E81" s="50" t="s">
        <v>134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thickBot="1">
      <c r="A82" s="10"/>
      <c r="B82" s="51" t="s">
        <v>52</v>
      </c>
      <c r="C82" s="52"/>
      <c r="D82" s="52"/>
      <c r="E82" s="53" t="s">
        <v>53</v>
      </c>
      <c r="F82" s="52"/>
      <c r="G82" s="52"/>
      <c r="H82" s="54"/>
      <c r="I82" s="52"/>
      <c r="J82" s="54"/>
      <c r="K82" s="52"/>
      <c r="L82" s="52"/>
      <c r="M82" s="13"/>
      <c r="N82" s="2"/>
      <c r="O82" s="2"/>
      <c r="P82" s="2"/>
      <c r="Q82" s="2"/>
    </row>
    <row r="83" thickTop="1" thickBot="1" ht="25" customHeight="1">
      <c r="A83" s="10"/>
      <c r="B83" s="1"/>
      <c r="C83" s="60">
        <v>1</v>
      </c>
      <c r="D83" s="1"/>
      <c r="E83" s="60" t="s">
        <v>84</v>
      </c>
      <c r="F83" s="1"/>
      <c r="G83" s="61" t="s">
        <v>77</v>
      </c>
      <c r="H83" s="62">
        <f>J43+J48+J53+J58+J63+J68+J73+J78</f>
        <v>0</v>
      </c>
      <c r="I83" s="61" t="s">
        <v>78</v>
      </c>
      <c r="J83" s="63">
        <f>(L83-H83)</f>
        <v>0</v>
      </c>
      <c r="K83" s="61" t="s">
        <v>79</v>
      </c>
      <c r="L83" s="64">
        <f>ROUND((J43+J48+J53+J58+J63+J68+J73+J78)*1.21,2)</f>
        <v>0</v>
      </c>
      <c r="M83" s="13"/>
      <c r="N83" s="2"/>
      <c r="O83" s="2"/>
      <c r="P83" s="2"/>
      <c r="Q83" s="33">
        <f>0+Q43+Q48+Q53+Q58+Q63+Q68+Q73+Q78</f>
        <v>0</v>
      </c>
      <c r="R83" s="9">
        <f>0+R43+R48+R53+R58+R63+R68+R73+R78</f>
        <v>0</v>
      </c>
      <c r="S83" s="65">
        <f>Q83*(1+J83)+R83</f>
        <v>0</v>
      </c>
    </row>
    <row r="84" thickTop="1" thickBot="1" ht="25" customHeight="1">
      <c r="A84" s="10"/>
      <c r="B84" s="66"/>
      <c r="C84" s="66"/>
      <c r="D84" s="66"/>
      <c r="E84" s="66"/>
      <c r="F84" s="66"/>
      <c r="G84" s="67" t="s">
        <v>80</v>
      </c>
      <c r="H84" s="68">
        <f>0+J43+J48+J53+J58+J63+J68+J73+J78</f>
        <v>0</v>
      </c>
      <c r="I84" s="67" t="s">
        <v>81</v>
      </c>
      <c r="J84" s="69">
        <f>0+J83</f>
        <v>0</v>
      </c>
      <c r="K84" s="67" t="s">
        <v>82</v>
      </c>
      <c r="L84" s="70">
        <f>0+L83</f>
        <v>0</v>
      </c>
      <c r="M84" s="13"/>
      <c r="N84" s="2"/>
      <c r="O84" s="2"/>
      <c r="P84" s="2"/>
      <c r="Q84" s="2"/>
    </row>
    <row r="85" ht="40" customHeight="1">
      <c r="A85" s="10"/>
      <c r="B85" s="75" t="s">
        <v>135</v>
      </c>
      <c r="C85" s="1"/>
      <c r="D85" s="1"/>
      <c r="E85" s="1"/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>
      <c r="A86" s="10"/>
      <c r="B86" s="41">
        <v>11</v>
      </c>
      <c r="C86" s="42" t="s">
        <v>136</v>
      </c>
      <c r="D86" s="42" t="s">
        <v>7</v>
      </c>
      <c r="E86" s="42" t="s">
        <v>137</v>
      </c>
      <c r="F86" s="42" t="s">
        <v>7</v>
      </c>
      <c r="G86" s="43" t="s">
        <v>101</v>
      </c>
      <c r="H86" s="44">
        <v>400</v>
      </c>
      <c r="I86" s="45">
        <v>0</v>
      </c>
      <c r="J86" s="46">
        <f>ROUND(H86*I86,2)</f>
        <v>0</v>
      </c>
      <c r="K86" s="47">
        <v>0.20999999999999999</v>
      </c>
      <c r="L86" s="48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46</v>
      </c>
      <c r="C87" s="1"/>
      <c r="D87" s="1"/>
      <c r="E87" s="50" t="s">
        <v>138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48</v>
      </c>
      <c r="C88" s="1"/>
      <c r="D88" s="1"/>
      <c r="E88" s="50" t="s">
        <v>139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50</v>
      </c>
      <c r="C89" s="1"/>
      <c r="D89" s="1"/>
      <c r="E89" s="50" t="s">
        <v>140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52</v>
      </c>
      <c r="C90" s="52"/>
      <c r="D90" s="52"/>
      <c r="E90" s="53" t="s">
        <v>53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 thickBot="1" ht="25" customHeight="1">
      <c r="A91" s="10"/>
      <c r="B91" s="1"/>
      <c r="C91" s="60">
        <v>2</v>
      </c>
      <c r="D91" s="1"/>
      <c r="E91" s="60" t="s">
        <v>85</v>
      </c>
      <c r="F91" s="1"/>
      <c r="G91" s="61" t="s">
        <v>77</v>
      </c>
      <c r="H91" s="62">
        <f>0+J86</f>
        <v>0</v>
      </c>
      <c r="I91" s="61" t="s">
        <v>78</v>
      </c>
      <c r="J91" s="63">
        <f>(L91-H91)</f>
        <v>0</v>
      </c>
      <c r="K91" s="61" t="s">
        <v>79</v>
      </c>
      <c r="L91" s="64">
        <f>ROUND((0+J86)*1.21,2)</f>
        <v>0</v>
      </c>
      <c r="M91" s="13"/>
      <c r="N91" s="2"/>
      <c r="O91" s="2"/>
      <c r="P91" s="2"/>
      <c r="Q91" s="33">
        <f>0+Q86</f>
        <v>0</v>
      </c>
      <c r="R91" s="9">
        <f>0+R86</f>
        <v>0</v>
      </c>
      <c r="S91" s="65">
        <f>Q91*(1+J91)+R91</f>
        <v>0</v>
      </c>
    </row>
    <row r="92" thickTop="1" thickBot="1" ht="25" customHeight="1">
      <c r="A92" s="10"/>
      <c r="B92" s="66"/>
      <c r="C92" s="66"/>
      <c r="D92" s="66"/>
      <c r="E92" s="66"/>
      <c r="F92" s="66"/>
      <c r="G92" s="67" t="s">
        <v>80</v>
      </c>
      <c r="H92" s="68">
        <f>0+J86</f>
        <v>0</v>
      </c>
      <c r="I92" s="67" t="s">
        <v>81</v>
      </c>
      <c r="J92" s="69">
        <f>0+J91</f>
        <v>0</v>
      </c>
      <c r="K92" s="67" t="s">
        <v>82</v>
      </c>
      <c r="L92" s="70">
        <f>0+L91</f>
        <v>0</v>
      </c>
      <c r="M92" s="13"/>
      <c r="N92" s="2"/>
      <c r="O92" s="2"/>
      <c r="P92" s="2"/>
      <c r="Q92" s="2"/>
    </row>
    <row r="93" ht="40" customHeight="1">
      <c r="A93" s="10"/>
      <c r="B93" s="75" t="s">
        <v>141</v>
      </c>
      <c r="C93" s="1"/>
      <c r="D93" s="1"/>
      <c r="E93" s="1"/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1">
        <v>12</v>
      </c>
      <c r="C94" s="42" t="s">
        <v>142</v>
      </c>
      <c r="D94" s="42" t="s">
        <v>7</v>
      </c>
      <c r="E94" s="42" t="s">
        <v>143</v>
      </c>
      <c r="F94" s="42" t="s">
        <v>7</v>
      </c>
      <c r="G94" s="43" t="s">
        <v>101</v>
      </c>
      <c r="H94" s="44">
        <v>2860</v>
      </c>
      <c r="I94" s="45">
        <v>0</v>
      </c>
      <c r="J94" s="46">
        <f>ROUND(H94*I94,2)</f>
        <v>0</v>
      </c>
      <c r="K94" s="47">
        <v>0.20999999999999999</v>
      </c>
      <c r="L94" s="48">
        <f>ROUND(J94*1.21,2)</f>
        <v>0</v>
      </c>
      <c r="M94" s="13"/>
      <c r="N94" s="2"/>
      <c r="O94" s="2"/>
      <c r="P94" s="2"/>
      <c r="Q94" s="33">
        <f>IF(ISNUMBER(K94),IF(H94&gt;0,IF(I94&gt;0,J94,0),0),0)</f>
        <v>0</v>
      </c>
      <c r="R94" s="9">
        <f>IF(ISNUMBER(K94)=FALSE,J94,0)</f>
        <v>0</v>
      </c>
    </row>
    <row r="95">
      <c r="A95" s="10"/>
      <c r="B95" s="49" t="s">
        <v>46</v>
      </c>
      <c r="C95" s="1"/>
      <c r="D95" s="1"/>
      <c r="E95" s="50" t="s">
        <v>144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48</v>
      </c>
      <c r="C96" s="1"/>
      <c r="D96" s="1"/>
      <c r="E96" s="50" t="s">
        <v>145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>
      <c r="A97" s="10"/>
      <c r="B97" s="49" t="s">
        <v>50</v>
      </c>
      <c r="C97" s="1"/>
      <c r="D97" s="1"/>
      <c r="E97" s="50" t="s">
        <v>146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 thickBot="1">
      <c r="A98" s="10"/>
      <c r="B98" s="51" t="s">
        <v>52</v>
      </c>
      <c r="C98" s="52"/>
      <c r="D98" s="52"/>
      <c r="E98" s="53" t="s">
        <v>53</v>
      </c>
      <c r="F98" s="52"/>
      <c r="G98" s="52"/>
      <c r="H98" s="54"/>
      <c r="I98" s="52"/>
      <c r="J98" s="54"/>
      <c r="K98" s="52"/>
      <c r="L98" s="52"/>
      <c r="M98" s="13"/>
      <c r="N98" s="2"/>
      <c r="O98" s="2"/>
      <c r="P98" s="2"/>
      <c r="Q98" s="2"/>
    </row>
    <row r="99" thickTop="1">
      <c r="A99" s="10"/>
      <c r="B99" s="41">
        <v>13</v>
      </c>
      <c r="C99" s="42" t="s">
        <v>147</v>
      </c>
      <c r="D99" s="42">
        <v>1</v>
      </c>
      <c r="E99" s="42" t="s">
        <v>148</v>
      </c>
      <c r="F99" s="42" t="s">
        <v>7</v>
      </c>
      <c r="G99" s="43" t="s">
        <v>117</v>
      </c>
      <c r="H99" s="55">
        <v>41.799999999999997</v>
      </c>
      <c r="I99" s="56">
        <v>0</v>
      </c>
      <c r="J99" s="57">
        <f>ROUND(H99*I99,2)</f>
        <v>0</v>
      </c>
      <c r="K99" s="58">
        <v>0.20999999999999999</v>
      </c>
      <c r="L99" s="59">
        <f>ROUND(J99*1.21,2)</f>
        <v>0</v>
      </c>
      <c r="M99" s="13"/>
      <c r="N99" s="2"/>
      <c r="O99" s="2"/>
      <c r="P99" s="2"/>
      <c r="Q99" s="33">
        <f>IF(ISNUMBER(K99),IF(H99&gt;0,IF(I99&gt;0,J99,0),0),0)</f>
        <v>0</v>
      </c>
      <c r="R99" s="9">
        <f>IF(ISNUMBER(K99)=FALSE,J99,0)</f>
        <v>0</v>
      </c>
    </row>
    <row r="100">
      <c r="A100" s="10"/>
      <c r="B100" s="49" t="s">
        <v>46</v>
      </c>
      <c r="C100" s="1"/>
      <c r="D100" s="1"/>
      <c r="E100" s="50" t="s">
        <v>149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48</v>
      </c>
      <c r="C101" s="1"/>
      <c r="D101" s="1"/>
      <c r="E101" s="50" t="s">
        <v>150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>
      <c r="A102" s="10"/>
      <c r="B102" s="49" t="s">
        <v>50</v>
      </c>
      <c r="C102" s="1"/>
      <c r="D102" s="1"/>
      <c r="E102" s="50" t="s">
        <v>151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 thickBot="1">
      <c r="A103" s="10"/>
      <c r="B103" s="51" t="s">
        <v>52</v>
      </c>
      <c r="C103" s="52"/>
      <c r="D103" s="52"/>
      <c r="E103" s="53" t="s">
        <v>53</v>
      </c>
      <c r="F103" s="52"/>
      <c r="G103" s="52"/>
      <c r="H103" s="54"/>
      <c r="I103" s="52"/>
      <c r="J103" s="54"/>
      <c r="K103" s="52"/>
      <c r="L103" s="52"/>
      <c r="M103" s="13"/>
      <c r="N103" s="2"/>
      <c r="O103" s="2"/>
      <c r="P103" s="2"/>
      <c r="Q103" s="2"/>
    </row>
    <row r="104" thickTop="1">
      <c r="A104" s="10"/>
      <c r="B104" s="41">
        <v>14</v>
      </c>
      <c r="C104" s="42" t="s">
        <v>147</v>
      </c>
      <c r="D104" s="42">
        <v>2</v>
      </c>
      <c r="E104" s="42" t="s">
        <v>148</v>
      </c>
      <c r="F104" s="42" t="s">
        <v>7</v>
      </c>
      <c r="G104" s="43" t="s">
        <v>117</v>
      </c>
      <c r="H104" s="55">
        <v>53.899999999999999</v>
      </c>
      <c r="I104" s="56">
        <v>0</v>
      </c>
      <c r="J104" s="57">
        <f>ROUND(H104*I104,2)</f>
        <v>0</v>
      </c>
      <c r="K104" s="58">
        <v>0.20999999999999999</v>
      </c>
      <c r="L104" s="59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49" t="s">
        <v>46</v>
      </c>
      <c r="C105" s="1"/>
      <c r="D105" s="1"/>
      <c r="E105" s="50" t="s">
        <v>152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48</v>
      </c>
      <c r="C106" s="1"/>
      <c r="D106" s="1"/>
      <c r="E106" s="50" t="s">
        <v>128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50</v>
      </c>
      <c r="C107" s="1"/>
      <c r="D107" s="1"/>
      <c r="E107" s="50" t="s">
        <v>151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>
      <c r="A108" s="10"/>
      <c r="B108" s="51" t="s">
        <v>52</v>
      </c>
      <c r="C108" s="52"/>
      <c r="D108" s="52"/>
      <c r="E108" s="53" t="s">
        <v>53</v>
      </c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>
      <c r="A109" s="10"/>
      <c r="B109" s="41">
        <v>15</v>
      </c>
      <c r="C109" s="42" t="s">
        <v>153</v>
      </c>
      <c r="D109" s="42" t="s">
        <v>7</v>
      </c>
      <c r="E109" s="42" t="s">
        <v>154</v>
      </c>
      <c r="F109" s="42" t="s">
        <v>7</v>
      </c>
      <c r="G109" s="43" t="s">
        <v>101</v>
      </c>
      <c r="H109" s="55">
        <v>1385</v>
      </c>
      <c r="I109" s="56">
        <v>0</v>
      </c>
      <c r="J109" s="57">
        <f>ROUND(H109*I109,2)</f>
        <v>0</v>
      </c>
      <c r="K109" s="58">
        <v>0.20999999999999999</v>
      </c>
      <c r="L109" s="59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49" t="s">
        <v>46</v>
      </c>
      <c r="C110" s="1"/>
      <c r="D110" s="1"/>
      <c r="E110" s="50" t="s">
        <v>155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48</v>
      </c>
      <c r="C111" s="1"/>
      <c r="D111" s="1"/>
      <c r="E111" s="50" t="s">
        <v>156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50</v>
      </c>
      <c r="C112" s="1"/>
      <c r="D112" s="1"/>
      <c r="E112" s="50" t="s">
        <v>157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thickBot="1">
      <c r="A113" s="10"/>
      <c r="B113" s="51" t="s">
        <v>52</v>
      </c>
      <c r="C113" s="52"/>
      <c r="D113" s="52"/>
      <c r="E113" s="53" t="s">
        <v>53</v>
      </c>
      <c r="F113" s="52"/>
      <c r="G113" s="52"/>
      <c r="H113" s="54"/>
      <c r="I113" s="52"/>
      <c r="J113" s="54"/>
      <c r="K113" s="52"/>
      <c r="L113" s="52"/>
      <c r="M113" s="13"/>
      <c r="N113" s="2"/>
      <c r="O113" s="2"/>
      <c r="P113" s="2"/>
      <c r="Q113" s="2"/>
    </row>
    <row r="114" thickTop="1">
      <c r="A114" s="10"/>
      <c r="B114" s="41">
        <v>16</v>
      </c>
      <c r="C114" s="42" t="s">
        <v>158</v>
      </c>
      <c r="D114" s="42" t="s">
        <v>7</v>
      </c>
      <c r="E114" s="42" t="s">
        <v>159</v>
      </c>
      <c r="F114" s="42" t="s">
        <v>7</v>
      </c>
      <c r="G114" s="43" t="s">
        <v>101</v>
      </c>
      <c r="H114" s="55">
        <v>3074</v>
      </c>
      <c r="I114" s="56">
        <v>0</v>
      </c>
      <c r="J114" s="57">
        <f>ROUND(H114*I114,2)</f>
        <v>0</v>
      </c>
      <c r="K114" s="58">
        <v>0.20999999999999999</v>
      </c>
      <c r="L114" s="59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46</v>
      </c>
      <c r="C115" s="1"/>
      <c r="D115" s="1"/>
      <c r="E115" s="50" t="s">
        <v>160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48</v>
      </c>
      <c r="C116" s="1"/>
      <c r="D116" s="1"/>
      <c r="E116" s="50" t="s">
        <v>161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50</v>
      </c>
      <c r="C117" s="1"/>
      <c r="D117" s="1"/>
      <c r="E117" s="50" t="s">
        <v>157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52</v>
      </c>
      <c r="C118" s="52"/>
      <c r="D118" s="52"/>
      <c r="E118" s="53" t="s">
        <v>53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17</v>
      </c>
      <c r="C119" s="42" t="s">
        <v>162</v>
      </c>
      <c r="D119" s="42" t="s">
        <v>7</v>
      </c>
      <c r="E119" s="42" t="s">
        <v>163</v>
      </c>
      <c r="F119" s="42" t="s">
        <v>7</v>
      </c>
      <c r="G119" s="43" t="s">
        <v>101</v>
      </c>
      <c r="H119" s="55">
        <v>269.5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46</v>
      </c>
      <c r="C120" s="1"/>
      <c r="D120" s="1"/>
      <c r="E120" s="50" t="s">
        <v>164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48</v>
      </c>
      <c r="C121" s="1"/>
      <c r="D121" s="1"/>
      <c r="E121" s="50" t="s">
        <v>165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50</v>
      </c>
      <c r="C122" s="1"/>
      <c r="D122" s="1"/>
      <c r="E122" s="50" t="s">
        <v>166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52</v>
      </c>
      <c r="C123" s="52"/>
      <c r="D123" s="52"/>
      <c r="E123" s="53" t="s">
        <v>53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>
      <c r="A124" s="10"/>
      <c r="B124" s="41">
        <v>18</v>
      </c>
      <c r="C124" s="42" t="s">
        <v>167</v>
      </c>
      <c r="D124" s="42" t="s">
        <v>7</v>
      </c>
      <c r="E124" s="42" t="s">
        <v>168</v>
      </c>
      <c r="F124" s="42" t="s">
        <v>7</v>
      </c>
      <c r="G124" s="43" t="s">
        <v>101</v>
      </c>
      <c r="H124" s="55">
        <v>1540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49" t="s">
        <v>46</v>
      </c>
      <c r="C125" s="1"/>
      <c r="D125" s="1"/>
      <c r="E125" s="50" t="s">
        <v>169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48</v>
      </c>
      <c r="C126" s="1"/>
      <c r="D126" s="1"/>
      <c r="E126" s="50" t="s">
        <v>170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50</v>
      </c>
      <c r="C127" s="1"/>
      <c r="D127" s="1"/>
      <c r="E127" s="50" t="s">
        <v>171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thickBot="1">
      <c r="A128" s="10"/>
      <c r="B128" s="51" t="s">
        <v>52</v>
      </c>
      <c r="C128" s="52"/>
      <c r="D128" s="52"/>
      <c r="E128" s="53" t="s">
        <v>53</v>
      </c>
      <c r="F128" s="52"/>
      <c r="G128" s="52"/>
      <c r="H128" s="54"/>
      <c r="I128" s="52"/>
      <c r="J128" s="54"/>
      <c r="K128" s="52"/>
      <c r="L128" s="52"/>
      <c r="M128" s="13"/>
      <c r="N128" s="2"/>
      <c r="O128" s="2"/>
      <c r="P128" s="2"/>
      <c r="Q128" s="2"/>
    </row>
    <row r="129" thickTop="1">
      <c r="A129" s="10"/>
      <c r="B129" s="41">
        <v>19</v>
      </c>
      <c r="C129" s="42" t="s">
        <v>172</v>
      </c>
      <c r="D129" s="42"/>
      <c r="E129" s="42" t="s">
        <v>173</v>
      </c>
      <c r="F129" s="42" t="s">
        <v>7</v>
      </c>
      <c r="G129" s="43" t="s">
        <v>101</v>
      </c>
      <c r="H129" s="55">
        <v>1534</v>
      </c>
      <c r="I129" s="56">
        <v>0</v>
      </c>
      <c r="J129" s="57">
        <f>ROUND(H129*I129,2)</f>
        <v>0</v>
      </c>
      <c r="K129" s="58">
        <v>0.20999999999999999</v>
      </c>
      <c r="L129" s="59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46</v>
      </c>
      <c r="C130" s="1"/>
      <c r="D130" s="1"/>
      <c r="E130" s="50" t="s">
        <v>174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48</v>
      </c>
      <c r="C131" s="1"/>
      <c r="D131" s="1"/>
      <c r="E131" s="50" t="s">
        <v>175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50</v>
      </c>
      <c r="C132" s="1"/>
      <c r="D132" s="1"/>
      <c r="E132" s="50" t="s">
        <v>171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52</v>
      </c>
      <c r="C133" s="52"/>
      <c r="D133" s="52"/>
      <c r="E133" s="53" t="s">
        <v>53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20</v>
      </c>
      <c r="C134" s="42" t="s">
        <v>176</v>
      </c>
      <c r="D134" s="42" t="s">
        <v>7</v>
      </c>
      <c r="E134" s="42" t="s">
        <v>177</v>
      </c>
      <c r="F134" s="42" t="s">
        <v>7</v>
      </c>
      <c r="G134" s="43" t="s">
        <v>101</v>
      </c>
      <c r="H134" s="55">
        <v>1385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46</v>
      </c>
      <c r="C135" s="1"/>
      <c r="D135" s="1"/>
      <c r="E135" s="50" t="s">
        <v>178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48</v>
      </c>
      <c r="C136" s="1"/>
      <c r="D136" s="1"/>
      <c r="E136" s="50" t="s">
        <v>179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50</v>
      </c>
      <c r="C137" s="1"/>
      <c r="D137" s="1"/>
      <c r="E137" s="50" t="s">
        <v>171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52</v>
      </c>
      <c r="C138" s="52"/>
      <c r="D138" s="52"/>
      <c r="E138" s="53" t="s">
        <v>53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>
      <c r="A139" s="10"/>
      <c r="B139" s="41">
        <v>21</v>
      </c>
      <c r="C139" s="42" t="s">
        <v>180</v>
      </c>
      <c r="D139" s="42" t="s">
        <v>7</v>
      </c>
      <c r="E139" s="42" t="s">
        <v>181</v>
      </c>
      <c r="F139" s="42" t="s">
        <v>7</v>
      </c>
      <c r="G139" s="43" t="s">
        <v>182</v>
      </c>
      <c r="H139" s="55">
        <v>375.60000000000002</v>
      </c>
      <c r="I139" s="56">
        <v>0</v>
      </c>
      <c r="J139" s="57">
        <f>ROUND(H139*I139,2)</f>
        <v>0</v>
      </c>
      <c r="K139" s="58">
        <v>0.20999999999999999</v>
      </c>
      <c r="L139" s="59">
        <f>ROUND(J139*1.21,2)</f>
        <v>0</v>
      </c>
      <c r="M139" s="13"/>
      <c r="N139" s="2"/>
      <c r="O139" s="2"/>
      <c r="P139" s="2"/>
      <c r="Q139" s="33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49" t="s">
        <v>46</v>
      </c>
      <c r="C140" s="1"/>
      <c r="D140" s="1"/>
      <c r="E140" s="50" t="s">
        <v>183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>
      <c r="A141" s="10"/>
      <c r="B141" s="49" t="s">
        <v>48</v>
      </c>
      <c r="C141" s="1"/>
      <c r="D141" s="1"/>
      <c r="E141" s="50" t="s">
        <v>184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9" t="s">
        <v>50</v>
      </c>
      <c r="C142" s="1"/>
      <c r="D142" s="1"/>
      <c r="E142" s="50" t="s">
        <v>185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thickBot="1">
      <c r="A143" s="10"/>
      <c r="B143" s="51" t="s">
        <v>52</v>
      </c>
      <c r="C143" s="52"/>
      <c r="D143" s="52"/>
      <c r="E143" s="53" t="s">
        <v>53</v>
      </c>
      <c r="F143" s="52"/>
      <c r="G143" s="52"/>
      <c r="H143" s="54"/>
      <c r="I143" s="52"/>
      <c r="J143" s="54"/>
      <c r="K143" s="52"/>
      <c r="L143" s="52"/>
      <c r="M143" s="13"/>
      <c r="N143" s="2"/>
      <c r="O143" s="2"/>
      <c r="P143" s="2"/>
      <c r="Q143" s="2"/>
    </row>
    <row r="144" thickTop="1" thickBot="1" ht="25" customHeight="1">
      <c r="A144" s="10"/>
      <c r="B144" s="1"/>
      <c r="C144" s="60">
        <v>5</v>
      </c>
      <c r="D144" s="1"/>
      <c r="E144" s="60" t="s">
        <v>86</v>
      </c>
      <c r="F144" s="1"/>
      <c r="G144" s="61" t="s">
        <v>77</v>
      </c>
      <c r="H144" s="62">
        <f>J94+J99+J104+J109+J114+J119+J124+J129+J134+J139</f>
        <v>0</v>
      </c>
      <c r="I144" s="61" t="s">
        <v>78</v>
      </c>
      <c r="J144" s="63">
        <f>(L144-H144)</f>
        <v>0</v>
      </c>
      <c r="K144" s="61" t="s">
        <v>79</v>
      </c>
      <c r="L144" s="64">
        <f>ROUND((J94+J99+J104+J109+J114+J119+J124+J129+J134+J139)*1.21,2)</f>
        <v>0</v>
      </c>
      <c r="M144" s="13"/>
      <c r="N144" s="2"/>
      <c r="O144" s="2"/>
      <c r="P144" s="2"/>
      <c r="Q144" s="33">
        <f>0+Q94+Q99+Q104+Q109+Q114+Q119+Q124+Q129+Q134+Q139</f>
        <v>0</v>
      </c>
      <c r="R144" s="9">
        <f>0+R94+R99+R104+R109+R114+R119+R124+R129+R134+R139</f>
        <v>0</v>
      </c>
      <c r="S144" s="65">
        <f>Q144*(1+J144)+R144</f>
        <v>0</v>
      </c>
    </row>
    <row r="145" thickTop="1" thickBot="1" ht="25" customHeight="1">
      <c r="A145" s="10"/>
      <c r="B145" s="66"/>
      <c r="C145" s="66"/>
      <c r="D145" s="66"/>
      <c r="E145" s="66"/>
      <c r="F145" s="66"/>
      <c r="G145" s="67" t="s">
        <v>80</v>
      </c>
      <c r="H145" s="68">
        <f>0+J94+J99+J104+J109+J114+J119+J124+J129+J134+J139</f>
        <v>0</v>
      </c>
      <c r="I145" s="67" t="s">
        <v>81</v>
      </c>
      <c r="J145" s="69">
        <f>0+J144</f>
        <v>0</v>
      </c>
      <c r="K145" s="67" t="s">
        <v>82</v>
      </c>
      <c r="L145" s="70">
        <f>0+L144</f>
        <v>0</v>
      </c>
      <c r="M145" s="13"/>
      <c r="N145" s="2"/>
      <c r="O145" s="2"/>
      <c r="P145" s="2"/>
      <c r="Q145" s="2"/>
    </row>
    <row r="146" ht="40" customHeight="1">
      <c r="A146" s="10"/>
      <c r="B146" s="75" t="s">
        <v>186</v>
      </c>
      <c r="C146" s="1"/>
      <c r="D146" s="1"/>
      <c r="E146" s="1"/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>
      <c r="A147" s="10"/>
      <c r="B147" s="41">
        <v>22</v>
      </c>
      <c r="C147" s="42" t="s">
        <v>187</v>
      </c>
      <c r="D147" s="42"/>
      <c r="E147" s="42" t="s">
        <v>188</v>
      </c>
      <c r="F147" s="42" t="s">
        <v>7</v>
      </c>
      <c r="G147" s="43" t="s">
        <v>182</v>
      </c>
      <c r="H147" s="44">
        <v>56.5</v>
      </c>
      <c r="I147" s="45">
        <v>0</v>
      </c>
      <c r="J147" s="46">
        <f>ROUND(H147*I147,2)</f>
        <v>0</v>
      </c>
      <c r="K147" s="47">
        <v>0.20999999999999999</v>
      </c>
      <c r="L147" s="48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46</v>
      </c>
      <c r="C148" s="1"/>
      <c r="D148" s="1"/>
      <c r="E148" s="50" t="s">
        <v>189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48</v>
      </c>
      <c r="C149" s="1"/>
      <c r="D149" s="1"/>
      <c r="E149" s="50" t="s">
        <v>190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50</v>
      </c>
      <c r="C150" s="1"/>
      <c r="D150" s="1"/>
      <c r="E150" s="50" t="s">
        <v>191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52</v>
      </c>
      <c r="C151" s="52"/>
      <c r="D151" s="52"/>
      <c r="E151" s="53" t="s">
        <v>53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>
      <c r="A152" s="10"/>
      <c r="B152" s="41">
        <v>23</v>
      </c>
      <c r="C152" s="42" t="s">
        <v>192</v>
      </c>
      <c r="D152" s="42" t="s">
        <v>7</v>
      </c>
      <c r="E152" s="42" t="s">
        <v>193</v>
      </c>
      <c r="F152" s="42" t="s">
        <v>7</v>
      </c>
      <c r="G152" s="43" t="s">
        <v>182</v>
      </c>
      <c r="H152" s="55">
        <v>200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49" t="s">
        <v>46</v>
      </c>
      <c r="C153" s="1"/>
      <c r="D153" s="1"/>
      <c r="E153" s="50" t="s">
        <v>194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48</v>
      </c>
      <c r="C154" s="1"/>
      <c r="D154" s="1"/>
      <c r="E154" s="50" t="s">
        <v>195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50</v>
      </c>
      <c r="C155" s="1"/>
      <c r="D155" s="1"/>
      <c r="E155" s="50" t="s">
        <v>196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52</v>
      </c>
      <c r="C156" s="52"/>
      <c r="D156" s="52"/>
      <c r="E156" s="53" t="s">
        <v>53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24</v>
      </c>
      <c r="C157" s="42" t="s">
        <v>197</v>
      </c>
      <c r="D157" s="42" t="s">
        <v>7</v>
      </c>
      <c r="E157" s="42" t="s">
        <v>198</v>
      </c>
      <c r="F157" s="42" t="s">
        <v>7</v>
      </c>
      <c r="G157" s="43" t="s">
        <v>182</v>
      </c>
      <c r="H157" s="55">
        <v>24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46</v>
      </c>
      <c r="C158" s="1"/>
      <c r="D158" s="1"/>
      <c r="E158" s="50" t="s">
        <v>199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48</v>
      </c>
      <c r="C159" s="1"/>
      <c r="D159" s="1"/>
      <c r="E159" s="50" t="s">
        <v>200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50</v>
      </c>
      <c r="C160" s="1"/>
      <c r="D160" s="1"/>
      <c r="E160" s="50" t="s">
        <v>191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>
      <c r="A161" s="10"/>
      <c r="B161" s="51" t="s">
        <v>52</v>
      </c>
      <c r="C161" s="52"/>
      <c r="D161" s="52"/>
      <c r="E161" s="53" t="s">
        <v>53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>
      <c r="A162" s="10"/>
      <c r="B162" s="41">
        <v>25</v>
      </c>
      <c r="C162" s="42" t="s">
        <v>201</v>
      </c>
      <c r="D162" s="42" t="s">
        <v>7</v>
      </c>
      <c r="E162" s="42" t="s">
        <v>202</v>
      </c>
      <c r="F162" s="42" t="s">
        <v>7</v>
      </c>
      <c r="G162" s="43" t="s">
        <v>74</v>
      </c>
      <c r="H162" s="55">
        <v>14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49" t="s">
        <v>46</v>
      </c>
      <c r="C163" s="1"/>
      <c r="D163" s="1"/>
      <c r="E163" s="50" t="s">
        <v>203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48</v>
      </c>
      <c r="C164" s="1"/>
      <c r="D164" s="1"/>
      <c r="E164" s="50" t="s">
        <v>204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50</v>
      </c>
      <c r="C165" s="1"/>
      <c r="D165" s="1"/>
      <c r="E165" s="50" t="s">
        <v>205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>
      <c r="A166" s="10"/>
      <c r="B166" s="51" t="s">
        <v>52</v>
      </c>
      <c r="C166" s="52"/>
      <c r="D166" s="52"/>
      <c r="E166" s="53" t="s">
        <v>53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>
      <c r="A167" s="10"/>
      <c r="B167" s="41">
        <v>26</v>
      </c>
      <c r="C167" s="42" t="s">
        <v>206</v>
      </c>
      <c r="D167" s="42" t="s">
        <v>7</v>
      </c>
      <c r="E167" s="42" t="s">
        <v>207</v>
      </c>
      <c r="F167" s="42" t="s">
        <v>7</v>
      </c>
      <c r="G167" s="43" t="s">
        <v>74</v>
      </c>
      <c r="H167" s="55">
        <v>2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49" t="s">
        <v>46</v>
      </c>
      <c r="C168" s="1"/>
      <c r="D168" s="1"/>
      <c r="E168" s="50" t="s">
        <v>7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48</v>
      </c>
      <c r="C169" s="1"/>
      <c r="D169" s="1"/>
      <c r="E169" s="50" t="s">
        <v>208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50</v>
      </c>
      <c r="C170" s="1"/>
      <c r="D170" s="1"/>
      <c r="E170" s="50" t="s">
        <v>205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>
      <c r="A171" s="10"/>
      <c r="B171" s="51" t="s">
        <v>52</v>
      </c>
      <c r="C171" s="52"/>
      <c r="D171" s="52"/>
      <c r="E171" s="53" t="s">
        <v>53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>
      <c r="A172" s="10"/>
      <c r="B172" s="41">
        <v>27</v>
      </c>
      <c r="C172" s="42" t="s">
        <v>209</v>
      </c>
      <c r="D172" s="42"/>
      <c r="E172" s="42" t="s">
        <v>210</v>
      </c>
      <c r="F172" s="42" t="s">
        <v>7</v>
      </c>
      <c r="G172" s="43" t="s">
        <v>101</v>
      </c>
      <c r="H172" s="55">
        <v>131.25</v>
      </c>
      <c r="I172" s="56">
        <v>0</v>
      </c>
      <c r="J172" s="57">
        <f>ROUND(H172*I172,2)</f>
        <v>0</v>
      </c>
      <c r="K172" s="58">
        <v>0.20999999999999999</v>
      </c>
      <c r="L172" s="59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>
      <c r="A173" s="10"/>
      <c r="B173" s="49" t="s">
        <v>46</v>
      </c>
      <c r="C173" s="1"/>
      <c r="D173" s="1"/>
      <c r="E173" s="50" t="s">
        <v>211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>
      <c r="A174" s="10"/>
      <c r="B174" s="49" t="s">
        <v>48</v>
      </c>
      <c r="C174" s="1"/>
      <c r="D174" s="1"/>
      <c r="E174" s="50" t="s">
        <v>212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9" t="s">
        <v>50</v>
      </c>
      <c r="C175" s="1"/>
      <c r="D175" s="1"/>
      <c r="E175" s="50" t="s">
        <v>213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thickBot="1">
      <c r="A176" s="10"/>
      <c r="B176" s="51" t="s">
        <v>52</v>
      </c>
      <c r="C176" s="52"/>
      <c r="D176" s="52"/>
      <c r="E176" s="53" t="s">
        <v>53</v>
      </c>
      <c r="F176" s="52"/>
      <c r="G176" s="52"/>
      <c r="H176" s="54"/>
      <c r="I176" s="52"/>
      <c r="J176" s="54"/>
      <c r="K176" s="52"/>
      <c r="L176" s="52"/>
      <c r="M176" s="13"/>
      <c r="N176" s="2"/>
      <c r="O176" s="2"/>
      <c r="P176" s="2"/>
      <c r="Q176" s="2"/>
    </row>
    <row r="177" thickTop="1">
      <c r="A177" s="10"/>
      <c r="B177" s="41">
        <v>28</v>
      </c>
      <c r="C177" s="42" t="s">
        <v>214</v>
      </c>
      <c r="D177" s="42" t="s">
        <v>7</v>
      </c>
      <c r="E177" s="42" t="s">
        <v>215</v>
      </c>
      <c r="F177" s="42" t="s">
        <v>7</v>
      </c>
      <c r="G177" s="43" t="s">
        <v>101</v>
      </c>
      <c r="H177" s="55">
        <v>131.25</v>
      </c>
      <c r="I177" s="56">
        <v>0</v>
      </c>
      <c r="J177" s="57">
        <f>ROUND(H177*I177,2)</f>
        <v>0</v>
      </c>
      <c r="K177" s="58">
        <v>0.20999999999999999</v>
      </c>
      <c r="L177" s="59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>
      <c r="A178" s="10"/>
      <c r="B178" s="49" t="s">
        <v>46</v>
      </c>
      <c r="C178" s="1"/>
      <c r="D178" s="1"/>
      <c r="E178" s="50" t="s">
        <v>216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9" t="s">
        <v>48</v>
      </c>
      <c r="C179" s="1"/>
      <c r="D179" s="1"/>
      <c r="E179" s="50" t="s">
        <v>212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50</v>
      </c>
      <c r="C180" s="1"/>
      <c r="D180" s="1"/>
      <c r="E180" s="50" t="s">
        <v>213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>
      <c r="A181" s="10"/>
      <c r="B181" s="51" t="s">
        <v>52</v>
      </c>
      <c r="C181" s="52"/>
      <c r="D181" s="52"/>
      <c r="E181" s="53" t="s">
        <v>53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>
      <c r="A182" s="10"/>
      <c r="B182" s="41">
        <v>29</v>
      </c>
      <c r="C182" s="42" t="s">
        <v>217</v>
      </c>
      <c r="D182" s="42" t="s">
        <v>7</v>
      </c>
      <c r="E182" s="42" t="s">
        <v>218</v>
      </c>
      <c r="F182" s="42" t="s">
        <v>7</v>
      </c>
      <c r="G182" s="43" t="s">
        <v>182</v>
      </c>
      <c r="H182" s="55">
        <v>375.60000000000002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49" t="s">
        <v>46</v>
      </c>
      <c r="C183" s="1"/>
      <c r="D183" s="1"/>
      <c r="E183" s="50" t="s">
        <v>219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>
      <c r="A184" s="10"/>
      <c r="B184" s="49" t="s">
        <v>48</v>
      </c>
      <c r="C184" s="1"/>
      <c r="D184" s="1"/>
      <c r="E184" s="50" t="s">
        <v>184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>
      <c r="A185" s="10"/>
      <c r="B185" s="49" t="s">
        <v>50</v>
      </c>
      <c r="C185" s="1"/>
      <c r="D185" s="1"/>
      <c r="E185" s="50" t="s">
        <v>220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>
      <c r="A186" s="10"/>
      <c r="B186" s="51" t="s">
        <v>52</v>
      </c>
      <c r="C186" s="52"/>
      <c r="D186" s="52"/>
      <c r="E186" s="53" t="s">
        <v>53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 thickBot="1" ht="25" customHeight="1">
      <c r="A187" s="10"/>
      <c r="B187" s="1"/>
      <c r="C187" s="60">
        <v>9</v>
      </c>
      <c r="D187" s="1"/>
      <c r="E187" s="60" t="s">
        <v>87</v>
      </c>
      <c r="F187" s="1"/>
      <c r="G187" s="61" t="s">
        <v>77</v>
      </c>
      <c r="H187" s="62">
        <f>J147+J152+J157+J162+J167+J172+J177+J182</f>
        <v>0</v>
      </c>
      <c r="I187" s="61" t="s">
        <v>78</v>
      </c>
      <c r="J187" s="63">
        <f>(L187-H187)</f>
        <v>0</v>
      </c>
      <c r="K187" s="61" t="s">
        <v>79</v>
      </c>
      <c r="L187" s="64">
        <f>ROUND((J147+J152+J157+J162+J167+J172+J177+J182)*1.21,2)</f>
        <v>0</v>
      </c>
      <c r="M187" s="13"/>
      <c r="N187" s="2"/>
      <c r="O187" s="2"/>
      <c r="P187" s="2"/>
      <c r="Q187" s="33">
        <f>0+Q147+Q152+Q157+Q162+Q167+Q172+Q177+Q182</f>
        <v>0</v>
      </c>
      <c r="R187" s="9">
        <f>0+R147+R152+R157+R162+R167+R172+R177+R182</f>
        <v>0</v>
      </c>
      <c r="S187" s="65">
        <f>Q187*(1+J187)+R187</f>
        <v>0</v>
      </c>
    </row>
    <row r="188" thickTop="1" thickBot="1" ht="25" customHeight="1">
      <c r="A188" s="10"/>
      <c r="B188" s="66"/>
      <c r="C188" s="66"/>
      <c r="D188" s="66"/>
      <c r="E188" s="66"/>
      <c r="F188" s="66"/>
      <c r="G188" s="67" t="s">
        <v>80</v>
      </c>
      <c r="H188" s="68">
        <f>0+J147+J152+J157+J162+J167+J172+J177+J182</f>
        <v>0</v>
      </c>
      <c r="I188" s="67" t="s">
        <v>81</v>
      </c>
      <c r="J188" s="69">
        <f>0+J187</f>
        <v>0</v>
      </c>
      <c r="K188" s="67" t="s">
        <v>82</v>
      </c>
      <c r="L188" s="70">
        <f>0+L187</f>
        <v>0</v>
      </c>
      <c r="M188" s="13"/>
      <c r="N188" s="2"/>
      <c r="O188" s="2"/>
      <c r="P188" s="2"/>
      <c r="Q188" s="2"/>
    </row>
    <row r="189">
      <c r="A189" s="14"/>
      <c r="B189" s="4"/>
      <c r="C189" s="4"/>
      <c r="D189" s="4"/>
      <c r="E189" s="4"/>
      <c r="F189" s="4"/>
      <c r="G189" s="4"/>
      <c r="H189" s="71"/>
      <c r="I189" s="4"/>
      <c r="J189" s="71"/>
      <c r="K189" s="4"/>
      <c r="L189" s="4"/>
      <c r="M189" s="15"/>
      <c r="N189" s="2"/>
      <c r="O189" s="2"/>
      <c r="P189" s="2"/>
      <c r="Q189" s="2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"/>
      <c r="O190" s="2"/>
      <c r="P190" s="2"/>
      <c r="Q190" s="2"/>
    </row>
  </sheetData>
  <mergeCells count="1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5:D95"/>
    <mergeCell ref="B96:D96"/>
    <mergeCell ref="B97:D97"/>
    <mergeCell ref="B98:D98"/>
    <mergeCell ref="B93:L9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46:L146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0+(H52+H110+H148+H161+H174+H187+H230)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0+H53+H111+H149+H162+H175+H188+H231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221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ROUND(0+((H52+H110+H148+H161+H174+H187+H230)*1.21),2)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AVERAGE(J52,J110,J148,J161,J174,J187,J230)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0+J32+J37+J42+J47</f>
        <v>0</v>
      </c>
      <c r="L20" s="38">
        <f>0+L52</f>
        <v>0</v>
      </c>
      <c r="M20" s="13"/>
      <c r="N20" s="2"/>
      <c r="O20" s="2"/>
      <c r="P20" s="2"/>
      <c r="Q20" s="2"/>
      <c r="S20" s="9">
        <f>S52</f>
        <v>0</v>
      </c>
    </row>
    <row r="21">
      <c r="A21" s="10"/>
      <c r="B21" s="36">
        <v>1</v>
      </c>
      <c r="C21" s="1"/>
      <c r="D21" s="1"/>
      <c r="E21" s="37" t="s">
        <v>84</v>
      </c>
      <c r="F21" s="1"/>
      <c r="G21" s="1"/>
      <c r="H21" s="1"/>
      <c r="I21" s="1"/>
      <c r="J21" s="1"/>
      <c r="K21" s="38">
        <f>0+J55+J60+J65+J70+J75+J80+J85+J90+J95+J100+J105</f>
        <v>0</v>
      </c>
      <c r="L21" s="38">
        <f>0+L110</f>
        <v>0</v>
      </c>
      <c r="M21" s="13"/>
      <c r="N21" s="2"/>
      <c r="O21" s="2"/>
      <c r="P21" s="2"/>
      <c r="Q21" s="2"/>
      <c r="S21" s="9">
        <f>S110</f>
        <v>0</v>
      </c>
    </row>
    <row r="22">
      <c r="A22" s="10"/>
      <c r="B22" s="36">
        <v>2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0+J113+J118+J123+J128+J133+J138+J143</f>
        <v>0</v>
      </c>
      <c r="L22" s="38">
        <f>0+L148</f>
        <v>0</v>
      </c>
      <c r="M22" s="13"/>
      <c r="N22" s="2"/>
      <c r="O22" s="2"/>
      <c r="P22" s="2"/>
      <c r="Q22" s="2"/>
      <c r="S22" s="9">
        <f>S148</f>
        <v>0</v>
      </c>
    </row>
    <row r="23">
      <c r="A23" s="10"/>
      <c r="B23" s="36">
        <v>3</v>
      </c>
      <c r="C23" s="1"/>
      <c r="D23" s="1"/>
      <c r="E23" s="37" t="s">
        <v>222</v>
      </c>
      <c r="F23" s="1"/>
      <c r="G23" s="1"/>
      <c r="H23" s="1"/>
      <c r="I23" s="1"/>
      <c r="J23" s="1"/>
      <c r="K23" s="38">
        <f>0+J151+J156</f>
        <v>0</v>
      </c>
      <c r="L23" s="38">
        <f>0+L161</f>
        <v>0</v>
      </c>
      <c r="M23" s="13"/>
      <c r="N23" s="2"/>
      <c r="O23" s="2"/>
      <c r="P23" s="2"/>
      <c r="Q23" s="2"/>
      <c r="S23" s="9">
        <f>S161</f>
        <v>0</v>
      </c>
    </row>
    <row r="24">
      <c r="A24" s="10"/>
      <c r="B24" s="36">
        <v>4</v>
      </c>
      <c r="C24" s="1"/>
      <c r="D24" s="1"/>
      <c r="E24" s="37" t="s">
        <v>223</v>
      </c>
      <c r="F24" s="1"/>
      <c r="G24" s="1"/>
      <c r="H24" s="1"/>
      <c r="I24" s="1"/>
      <c r="J24" s="1"/>
      <c r="K24" s="38">
        <f>0+J164+J169</f>
        <v>0</v>
      </c>
      <c r="L24" s="38">
        <f>0+L174</f>
        <v>0</v>
      </c>
      <c r="M24" s="13"/>
      <c r="N24" s="2"/>
      <c r="O24" s="2"/>
      <c r="P24" s="2"/>
      <c r="Q24" s="2"/>
      <c r="S24" s="9">
        <f>S174</f>
        <v>0</v>
      </c>
    </row>
    <row r="25">
      <c r="A25" s="10"/>
      <c r="B25" s="36">
        <v>8</v>
      </c>
      <c r="C25" s="1"/>
      <c r="D25" s="1"/>
      <c r="E25" s="37" t="s">
        <v>224</v>
      </c>
      <c r="F25" s="1"/>
      <c r="G25" s="1"/>
      <c r="H25" s="1"/>
      <c r="I25" s="1"/>
      <c r="J25" s="1"/>
      <c r="K25" s="38">
        <f>0+J177+J182</f>
        <v>0</v>
      </c>
      <c r="L25" s="38">
        <f>0+L187</f>
        <v>0</v>
      </c>
      <c r="M25" s="74"/>
      <c r="N25" s="2"/>
      <c r="O25" s="2"/>
      <c r="P25" s="2"/>
      <c r="Q25" s="2"/>
      <c r="S25" s="9">
        <f>S187</f>
        <v>0</v>
      </c>
    </row>
    <row r="26">
      <c r="A26" s="10"/>
      <c r="B26" s="36">
        <v>9</v>
      </c>
      <c r="C26" s="1"/>
      <c r="D26" s="1"/>
      <c r="E26" s="37" t="s">
        <v>87</v>
      </c>
      <c r="F26" s="1"/>
      <c r="G26" s="1"/>
      <c r="H26" s="1"/>
      <c r="I26" s="1"/>
      <c r="J26" s="1"/>
      <c r="K26" s="38">
        <f>0+J190+J195+J200+J205+J210+J215+J220+J225</f>
        <v>0</v>
      </c>
      <c r="L26" s="38">
        <f>0+L230</f>
        <v>0</v>
      </c>
      <c r="M26" s="74"/>
      <c r="N26" s="2"/>
      <c r="O26" s="2"/>
      <c r="P26" s="2"/>
      <c r="Q26" s="2"/>
      <c r="S26" s="9">
        <f>S230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8" t="s">
        <v>34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10"/>
      <c r="B30" s="34" t="s">
        <v>35</v>
      </c>
      <c r="C30" s="34" t="s">
        <v>31</v>
      </c>
      <c r="D30" s="34" t="s">
        <v>36</v>
      </c>
      <c r="E30" s="34" t="s">
        <v>32</v>
      </c>
      <c r="F30" s="34" t="s">
        <v>37</v>
      </c>
      <c r="G30" s="35" t="s">
        <v>38</v>
      </c>
      <c r="H30" s="23" t="s">
        <v>39</v>
      </c>
      <c r="I30" s="23" t="s">
        <v>40</v>
      </c>
      <c r="J30" s="23" t="s">
        <v>17</v>
      </c>
      <c r="K30" s="35" t="s">
        <v>41</v>
      </c>
      <c r="L30" s="23" t="s">
        <v>18</v>
      </c>
      <c r="M30" s="74"/>
      <c r="N30" s="2"/>
      <c r="O30" s="2"/>
      <c r="P30" s="2"/>
      <c r="Q30" s="2"/>
    </row>
    <row r="31" ht="40" customHeight="1">
      <c r="A31" s="10"/>
      <c r="B31" s="39" t="s">
        <v>42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88</v>
      </c>
      <c r="D32" s="42" t="s">
        <v>7</v>
      </c>
      <c r="E32" s="42" t="s">
        <v>89</v>
      </c>
      <c r="F32" s="42" t="s">
        <v>7</v>
      </c>
      <c r="G32" s="43" t="s">
        <v>90</v>
      </c>
      <c r="H32" s="44">
        <v>92.5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46</v>
      </c>
      <c r="C33" s="1"/>
      <c r="D33" s="1"/>
      <c r="E33" s="50" t="s">
        <v>225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48</v>
      </c>
      <c r="C34" s="1"/>
      <c r="D34" s="1"/>
      <c r="E34" s="50" t="s">
        <v>226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50</v>
      </c>
      <c r="C35" s="1"/>
      <c r="D35" s="1"/>
      <c r="E35" s="50" t="s">
        <v>93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52</v>
      </c>
      <c r="C36" s="52"/>
      <c r="D36" s="52"/>
      <c r="E36" s="53" t="s">
        <v>53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227</v>
      </c>
      <c r="D37" s="42" t="s">
        <v>7</v>
      </c>
      <c r="E37" s="42" t="s">
        <v>228</v>
      </c>
      <c r="F37" s="42" t="s">
        <v>7</v>
      </c>
      <c r="G37" s="43" t="s">
        <v>90</v>
      </c>
      <c r="H37" s="55">
        <v>78.932000000000002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46</v>
      </c>
      <c r="C38" s="1"/>
      <c r="D38" s="1"/>
      <c r="E38" s="50" t="s">
        <v>229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48</v>
      </c>
      <c r="C39" s="1"/>
      <c r="D39" s="1"/>
      <c r="E39" s="50" t="s">
        <v>230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50</v>
      </c>
      <c r="C40" s="1"/>
      <c r="D40" s="1"/>
      <c r="E40" s="50" t="s">
        <v>93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52</v>
      </c>
      <c r="C41" s="52"/>
      <c r="D41" s="52"/>
      <c r="E41" s="53" t="s">
        <v>53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231</v>
      </c>
      <c r="D42" s="42" t="s">
        <v>7</v>
      </c>
      <c r="E42" s="42" t="s">
        <v>232</v>
      </c>
      <c r="F42" s="42" t="s">
        <v>7</v>
      </c>
      <c r="G42" s="43" t="s">
        <v>90</v>
      </c>
      <c r="H42" s="55">
        <v>46.039999999999999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46</v>
      </c>
      <c r="C43" s="1"/>
      <c r="D43" s="1"/>
      <c r="E43" s="50" t="s">
        <v>233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48</v>
      </c>
      <c r="C44" s="1"/>
      <c r="D44" s="1"/>
      <c r="E44" s="50" t="s">
        <v>234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50</v>
      </c>
      <c r="C45" s="1"/>
      <c r="D45" s="1"/>
      <c r="E45" s="50" t="s">
        <v>93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52</v>
      </c>
      <c r="C46" s="52"/>
      <c r="D46" s="52"/>
      <c r="E46" s="53" t="s">
        <v>53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>
      <c r="A47" s="10"/>
      <c r="B47" s="41">
        <v>4</v>
      </c>
      <c r="C47" s="42" t="s">
        <v>235</v>
      </c>
      <c r="D47" s="42" t="s">
        <v>7</v>
      </c>
      <c r="E47" s="42" t="s">
        <v>236</v>
      </c>
      <c r="F47" s="42" t="s">
        <v>7</v>
      </c>
      <c r="G47" s="43" t="s">
        <v>90</v>
      </c>
      <c r="H47" s="55">
        <v>5.9400000000000004</v>
      </c>
      <c r="I47" s="56">
        <v>0</v>
      </c>
      <c r="J47" s="57">
        <f>ROUND(H47*I47,2)</f>
        <v>0</v>
      </c>
      <c r="K47" s="58">
        <v>0.20999999999999999</v>
      </c>
      <c r="L47" s="59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>
      <c r="A48" s="10"/>
      <c r="B48" s="49" t="s">
        <v>46</v>
      </c>
      <c r="C48" s="1"/>
      <c r="D48" s="1"/>
      <c r="E48" s="50" t="s">
        <v>237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48</v>
      </c>
      <c r="C49" s="1"/>
      <c r="D49" s="1"/>
      <c r="E49" s="50" t="s">
        <v>238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50</v>
      </c>
      <c r="C50" s="1"/>
      <c r="D50" s="1"/>
      <c r="E50" s="50" t="s">
        <v>93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thickBot="1">
      <c r="A51" s="10"/>
      <c r="B51" s="51" t="s">
        <v>52</v>
      </c>
      <c r="C51" s="52"/>
      <c r="D51" s="52"/>
      <c r="E51" s="53" t="s">
        <v>53</v>
      </c>
      <c r="F51" s="52"/>
      <c r="G51" s="52"/>
      <c r="H51" s="54"/>
      <c r="I51" s="52"/>
      <c r="J51" s="54"/>
      <c r="K51" s="52"/>
      <c r="L51" s="52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0">
        <v>0</v>
      </c>
      <c r="D52" s="1"/>
      <c r="E52" s="60" t="s">
        <v>33</v>
      </c>
      <c r="F52" s="1"/>
      <c r="G52" s="61" t="s">
        <v>77</v>
      </c>
      <c r="H52" s="62">
        <f>J32+J37+J42+J47</f>
        <v>0</v>
      </c>
      <c r="I52" s="61" t="s">
        <v>78</v>
      </c>
      <c r="J52" s="63">
        <f>(L52-H52)</f>
        <v>0</v>
      </c>
      <c r="K52" s="61" t="s">
        <v>79</v>
      </c>
      <c r="L52" s="64">
        <f>ROUND((J32+J37+J42+J47)*1.21,2)</f>
        <v>0</v>
      </c>
      <c r="M52" s="13"/>
      <c r="N52" s="2"/>
      <c r="O52" s="2"/>
      <c r="P52" s="2"/>
      <c r="Q52" s="33">
        <f>0+Q32+Q37+Q42+Q47</f>
        <v>0</v>
      </c>
      <c r="R52" s="9">
        <f>0+R32+R37+R42+R47</f>
        <v>0</v>
      </c>
      <c r="S52" s="65">
        <f>Q52*(1+J52)+R52</f>
        <v>0</v>
      </c>
    </row>
    <row r="53" thickTop="1" thickBot="1" ht="25" customHeight="1">
      <c r="A53" s="10"/>
      <c r="B53" s="66"/>
      <c r="C53" s="66"/>
      <c r="D53" s="66"/>
      <c r="E53" s="66"/>
      <c r="F53" s="66"/>
      <c r="G53" s="67" t="s">
        <v>80</v>
      </c>
      <c r="H53" s="68">
        <f>0+J32+J37+J42+J47</f>
        <v>0</v>
      </c>
      <c r="I53" s="67" t="s">
        <v>81</v>
      </c>
      <c r="J53" s="69">
        <f>0+J52</f>
        <v>0</v>
      </c>
      <c r="K53" s="67" t="s">
        <v>82</v>
      </c>
      <c r="L53" s="70">
        <f>0+L52</f>
        <v>0</v>
      </c>
      <c r="M53" s="13"/>
      <c r="N53" s="2"/>
      <c r="O53" s="2"/>
      <c r="P53" s="2"/>
      <c r="Q53" s="2"/>
    </row>
    <row r="54" ht="40" customHeight="1">
      <c r="A54" s="10"/>
      <c r="B54" s="75" t="s">
        <v>98</v>
      </c>
      <c r="C54" s="1"/>
      <c r="D54" s="1"/>
      <c r="E54" s="1"/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>
      <c r="A55" s="10"/>
      <c r="B55" s="41">
        <v>5</v>
      </c>
      <c r="C55" s="42" t="s">
        <v>239</v>
      </c>
      <c r="D55" s="42" t="s">
        <v>7</v>
      </c>
      <c r="E55" s="42" t="s">
        <v>240</v>
      </c>
      <c r="F55" s="42" t="s">
        <v>7</v>
      </c>
      <c r="G55" s="43" t="s">
        <v>117</v>
      </c>
      <c r="H55" s="44">
        <v>12</v>
      </c>
      <c r="I55" s="45">
        <v>0</v>
      </c>
      <c r="J55" s="46">
        <f>ROUND(H55*I55,2)</f>
        <v>0</v>
      </c>
      <c r="K55" s="47">
        <v>0.20999999999999999</v>
      </c>
      <c r="L55" s="48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46</v>
      </c>
      <c r="C56" s="1"/>
      <c r="D56" s="1"/>
      <c r="E56" s="50" t="s">
        <v>241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48</v>
      </c>
      <c r="C57" s="1"/>
      <c r="D57" s="1"/>
      <c r="E57" s="50" t="s">
        <v>242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50</v>
      </c>
      <c r="C58" s="1"/>
      <c r="D58" s="1"/>
      <c r="E58" s="50" t="s">
        <v>243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52</v>
      </c>
      <c r="C59" s="52"/>
      <c r="D59" s="52"/>
      <c r="E59" s="53" t="s">
        <v>53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244</v>
      </c>
      <c r="D60" s="42" t="s">
        <v>7</v>
      </c>
      <c r="E60" s="42" t="s">
        <v>245</v>
      </c>
      <c r="F60" s="42" t="s">
        <v>7</v>
      </c>
      <c r="G60" s="43" t="s">
        <v>117</v>
      </c>
      <c r="H60" s="55">
        <v>5.5129999999999999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46</v>
      </c>
      <c r="C61" s="1"/>
      <c r="D61" s="1"/>
      <c r="E61" s="50" t="s">
        <v>246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48</v>
      </c>
      <c r="C62" s="1"/>
      <c r="D62" s="1"/>
      <c r="E62" s="50" t="s">
        <v>247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50</v>
      </c>
      <c r="C63" s="1"/>
      <c r="D63" s="1"/>
      <c r="E63" s="50" t="s">
        <v>248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52</v>
      </c>
      <c r="C64" s="52"/>
      <c r="D64" s="52"/>
      <c r="E64" s="53" t="s">
        <v>53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249</v>
      </c>
      <c r="D65" s="42" t="s">
        <v>7</v>
      </c>
      <c r="E65" s="42" t="s">
        <v>250</v>
      </c>
      <c r="F65" s="42" t="s">
        <v>7</v>
      </c>
      <c r="G65" s="43" t="s">
        <v>117</v>
      </c>
      <c r="H65" s="55">
        <v>2.363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46</v>
      </c>
      <c r="C66" s="1"/>
      <c r="D66" s="1"/>
      <c r="E66" s="50" t="s">
        <v>251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48</v>
      </c>
      <c r="C67" s="1"/>
      <c r="D67" s="1"/>
      <c r="E67" s="50" t="s">
        <v>252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50</v>
      </c>
      <c r="C68" s="1"/>
      <c r="D68" s="1"/>
      <c r="E68" s="50" t="s">
        <v>248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52</v>
      </c>
      <c r="C69" s="52"/>
      <c r="D69" s="52"/>
      <c r="E69" s="53" t="s">
        <v>53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253</v>
      </c>
      <c r="D70" s="42" t="s">
        <v>7</v>
      </c>
      <c r="E70" s="42" t="s">
        <v>254</v>
      </c>
      <c r="F70" s="42" t="s">
        <v>7</v>
      </c>
      <c r="G70" s="43" t="s">
        <v>117</v>
      </c>
      <c r="H70" s="55">
        <v>52.552999999999997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46</v>
      </c>
      <c r="C71" s="1"/>
      <c r="D71" s="1"/>
      <c r="E71" s="50" t="s">
        <v>255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48</v>
      </c>
      <c r="C72" s="1"/>
      <c r="D72" s="1"/>
      <c r="E72" s="50" t="s">
        <v>256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50</v>
      </c>
      <c r="C73" s="1"/>
      <c r="D73" s="1"/>
      <c r="E73" s="50" t="s">
        <v>248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52</v>
      </c>
      <c r="C74" s="52"/>
      <c r="D74" s="52"/>
      <c r="E74" s="53" t="s">
        <v>53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257</v>
      </c>
      <c r="D75" s="42" t="s">
        <v>7</v>
      </c>
      <c r="E75" s="42" t="s">
        <v>258</v>
      </c>
      <c r="F75" s="42" t="s">
        <v>7</v>
      </c>
      <c r="G75" s="43" t="s">
        <v>117</v>
      </c>
      <c r="H75" s="55">
        <v>22.523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46</v>
      </c>
      <c r="C76" s="1"/>
      <c r="D76" s="1"/>
      <c r="E76" s="50" t="s">
        <v>251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48</v>
      </c>
      <c r="C77" s="1"/>
      <c r="D77" s="1"/>
      <c r="E77" s="50" t="s">
        <v>259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50</v>
      </c>
      <c r="C78" s="1"/>
      <c r="D78" s="1"/>
      <c r="E78" s="50" t="s">
        <v>248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52</v>
      </c>
      <c r="C79" s="52"/>
      <c r="D79" s="52"/>
      <c r="E79" s="53" t="s">
        <v>53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260</v>
      </c>
      <c r="D80" s="42" t="s">
        <v>7</v>
      </c>
      <c r="E80" s="42" t="s">
        <v>261</v>
      </c>
      <c r="F80" s="42" t="s">
        <v>7</v>
      </c>
      <c r="G80" s="43" t="s">
        <v>117</v>
      </c>
      <c r="H80" s="55">
        <v>144.952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46</v>
      </c>
      <c r="C81" s="1"/>
      <c r="D81" s="1"/>
      <c r="E81" s="50" t="s">
        <v>262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48</v>
      </c>
      <c r="C82" s="1"/>
      <c r="D82" s="1"/>
      <c r="E82" s="50" t="s">
        <v>263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50</v>
      </c>
      <c r="C83" s="1"/>
      <c r="D83" s="1"/>
      <c r="E83" s="50" t="s">
        <v>129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52</v>
      </c>
      <c r="C84" s="52"/>
      <c r="D84" s="52"/>
      <c r="E84" s="53" t="s">
        <v>53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>
      <c r="A85" s="10"/>
      <c r="B85" s="41">
        <v>11</v>
      </c>
      <c r="C85" s="42" t="s">
        <v>264</v>
      </c>
      <c r="D85" s="42" t="s">
        <v>7</v>
      </c>
      <c r="E85" s="42" t="s">
        <v>265</v>
      </c>
      <c r="F85" s="42" t="s">
        <v>7</v>
      </c>
      <c r="G85" s="43" t="s">
        <v>117</v>
      </c>
      <c r="H85" s="55">
        <v>19</v>
      </c>
      <c r="I85" s="56">
        <v>0</v>
      </c>
      <c r="J85" s="57">
        <f>ROUND(H85*I85,2)</f>
        <v>0</v>
      </c>
      <c r="K85" s="58">
        <v>0.20999999999999999</v>
      </c>
      <c r="L85" s="59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>
      <c r="A86" s="10"/>
      <c r="B86" s="49" t="s">
        <v>46</v>
      </c>
      <c r="C86" s="1"/>
      <c r="D86" s="1"/>
      <c r="E86" s="50" t="s">
        <v>266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>
      <c r="A87" s="10"/>
      <c r="B87" s="49" t="s">
        <v>48</v>
      </c>
      <c r="C87" s="1"/>
      <c r="D87" s="1"/>
      <c r="E87" s="50" t="s">
        <v>267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50</v>
      </c>
      <c r="C88" s="1"/>
      <c r="D88" s="1"/>
      <c r="E88" s="50" t="s">
        <v>268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thickBot="1">
      <c r="A89" s="10"/>
      <c r="B89" s="51" t="s">
        <v>52</v>
      </c>
      <c r="C89" s="52"/>
      <c r="D89" s="52"/>
      <c r="E89" s="53" t="s">
        <v>53</v>
      </c>
      <c r="F89" s="52"/>
      <c r="G89" s="52"/>
      <c r="H89" s="54"/>
      <c r="I89" s="52"/>
      <c r="J89" s="54"/>
      <c r="K89" s="52"/>
      <c r="L89" s="52"/>
      <c r="M89" s="13"/>
      <c r="N89" s="2"/>
      <c r="O89" s="2"/>
      <c r="P89" s="2"/>
      <c r="Q89" s="2"/>
    </row>
    <row r="90" thickTop="1">
      <c r="A90" s="10"/>
      <c r="B90" s="41">
        <v>12</v>
      </c>
      <c r="C90" s="42" t="s">
        <v>269</v>
      </c>
      <c r="D90" s="42" t="s">
        <v>7</v>
      </c>
      <c r="E90" s="42" t="s">
        <v>270</v>
      </c>
      <c r="F90" s="42" t="s">
        <v>7</v>
      </c>
      <c r="G90" s="43" t="s">
        <v>117</v>
      </c>
      <c r="H90" s="55">
        <v>8.4000000000000004</v>
      </c>
      <c r="I90" s="56">
        <v>0</v>
      </c>
      <c r="J90" s="57">
        <f>ROUND(H90*I90,2)</f>
        <v>0</v>
      </c>
      <c r="K90" s="58">
        <v>0.20999999999999999</v>
      </c>
      <c r="L90" s="59">
        <f>ROUND(J90*1.21,2)</f>
        <v>0</v>
      </c>
      <c r="M90" s="13"/>
      <c r="N90" s="2"/>
      <c r="O90" s="2"/>
      <c r="P90" s="2"/>
      <c r="Q90" s="33">
        <f>IF(ISNUMBER(K90),IF(H90&gt;0,IF(I90&gt;0,J90,0),0),0)</f>
        <v>0</v>
      </c>
      <c r="R90" s="9">
        <f>IF(ISNUMBER(K90)=FALSE,J90,0)</f>
        <v>0</v>
      </c>
    </row>
    <row r="91">
      <c r="A91" s="10"/>
      <c r="B91" s="49" t="s">
        <v>46</v>
      </c>
      <c r="C91" s="1"/>
      <c r="D91" s="1"/>
      <c r="E91" s="50" t="s">
        <v>271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>
      <c r="A92" s="10"/>
      <c r="B92" s="49" t="s">
        <v>48</v>
      </c>
      <c r="C92" s="1"/>
      <c r="D92" s="1"/>
      <c r="E92" s="50" t="s">
        <v>272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50</v>
      </c>
      <c r="C93" s="1"/>
      <c r="D93" s="1"/>
      <c r="E93" s="50" t="s">
        <v>273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thickBot="1">
      <c r="A94" s="10"/>
      <c r="B94" s="51" t="s">
        <v>52</v>
      </c>
      <c r="C94" s="52"/>
      <c r="D94" s="52"/>
      <c r="E94" s="53" t="s">
        <v>53</v>
      </c>
      <c r="F94" s="52"/>
      <c r="G94" s="52"/>
      <c r="H94" s="54"/>
      <c r="I94" s="52"/>
      <c r="J94" s="54"/>
      <c r="K94" s="52"/>
      <c r="L94" s="52"/>
      <c r="M94" s="13"/>
      <c r="N94" s="2"/>
      <c r="O94" s="2"/>
      <c r="P94" s="2"/>
      <c r="Q94" s="2"/>
    </row>
    <row r="95" thickTop="1">
      <c r="A95" s="10"/>
      <c r="B95" s="41">
        <v>13</v>
      </c>
      <c r="C95" s="42" t="s">
        <v>274</v>
      </c>
      <c r="D95" s="42">
        <v>1</v>
      </c>
      <c r="E95" s="42" t="s">
        <v>275</v>
      </c>
      <c r="F95" s="42" t="s">
        <v>7</v>
      </c>
      <c r="G95" s="43" t="s">
        <v>117</v>
      </c>
      <c r="H95" s="55">
        <v>5.3129999999999997</v>
      </c>
      <c r="I95" s="56">
        <v>0</v>
      </c>
      <c r="J95" s="57">
        <f>ROUND(H95*I95,2)</f>
        <v>0</v>
      </c>
      <c r="K95" s="58">
        <v>0.20999999999999999</v>
      </c>
      <c r="L95" s="59">
        <f>ROUND(J95*1.21,2)</f>
        <v>0</v>
      </c>
      <c r="M95" s="13"/>
      <c r="N95" s="2"/>
      <c r="O95" s="2"/>
      <c r="P95" s="2"/>
      <c r="Q95" s="33">
        <f>IF(ISNUMBER(K95),IF(H95&gt;0,IF(I95&gt;0,J95,0),0),0)</f>
        <v>0</v>
      </c>
      <c r="R95" s="9">
        <f>IF(ISNUMBER(K95)=FALSE,J95,0)</f>
        <v>0</v>
      </c>
    </row>
    <row r="96">
      <c r="A96" s="10"/>
      <c r="B96" s="49" t="s">
        <v>46</v>
      </c>
      <c r="C96" s="1"/>
      <c r="D96" s="1"/>
      <c r="E96" s="50" t="s">
        <v>276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>
      <c r="A97" s="10"/>
      <c r="B97" s="49" t="s">
        <v>48</v>
      </c>
      <c r="C97" s="1"/>
      <c r="D97" s="1"/>
      <c r="E97" s="50" t="s">
        <v>277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50</v>
      </c>
      <c r="C98" s="1"/>
      <c r="D98" s="1"/>
      <c r="E98" s="50" t="s">
        <v>278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thickBot="1">
      <c r="A99" s="10"/>
      <c r="B99" s="51" t="s">
        <v>52</v>
      </c>
      <c r="C99" s="52"/>
      <c r="D99" s="52"/>
      <c r="E99" s="53" t="s">
        <v>53</v>
      </c>
      <c r="F99" s="52"/>
      <c r="G99" s="52"/>
      <c r="H99" s="54"/>
      <c r="I99" s="52"/>
      <c r="J99" s="54"/>
      <c r="K99" s="52"/>
      <c r="L99" s="52"/>
      <c r="M99" s="13"/>
      <c r="N99" s="2"/>
      <c r="O99" s="2"/>
      <c r="P99" s="2"/>
      <c r="Q99" s="2"/>
    </row>
    <row r="100" thickTop="1">
      <c r="A100" s="10"/>
      <c r="B100" s="41">
        <v>14</v>
      </c>
      <c r="C100" s="42" t="s">
        <v>274</v>
      </c>
      <c r="D100" s="42">
        <v>2</v>
      </c>
      <c r="E100" s="42" t="s">
        <v>275</v>
      </c>
      <c r="F100" s="42" t="s">
        <v>7</v>
      </c>
      <c r="G100" s="43" t="s">
        <v>117</v>
      </c>
      <c r="H100" s="55">
        <v>13.813000000000001</v>
      </c>
      <c r="I100" s="56">
        <v>0</v>
      </c>
      <c r="J100" s="57">
        <f>ROUND(H100*I100,2)</f>
        <v>0</v>
      </c>
      <c r="K100" s="58">
        <v>0.20999999999999999</v>
      </c>
      <c r="L100" s="59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49" t="s">
        <v>46</v>
      </c>
      <c r="C101" s="1"/>
      <c r="D101" s="1"/>
      <c r="E101" s="50" t="s">
        <v>279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>
      <c r="A102" s="10"/>
      <c r="B102" s="49" t="s">
        <v>48</v>
      </c>
      <c r="C102" s="1"/>
      <c r="D102" s="1"/>
      <c r="E102" s="50" t="s">
        <v>280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50</v>
      </c>
      <c r="C103" s="1"/>
      <c r="D103" s="1"/>
      <c r="E103" s="50" t="s">
        <v>278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thickBot="1">
      <c r="A104" s="10"/>
      <c r="B104" s="51" t="s">
        <v>52</v>
      </c>
      <c r="C104" s="52"/>
      <c r="D104" s="52"/>
      <c r="E104" s="53" t="s">
        <v>53</v>
      </c>
      <c r="F104" s="52"/>
      <c r="G104" s="52"/>
      <c r="H104" s="54"/>
      <c r="I104" s="52"/>
      <c r="J104" s="54"/>
      <c r="K104" s="52"/>
      <c r="L104" s="52"/>
      <c r="M104" s="13"/>
      <c r="N104" s="2"/>
      <c r="O104" s="2"/>
      <c r="P104" s="2"/>
      <c r="Q104" s="2"/>
    </row>
    <row r="105" thickTop="1">
      <c r="A105" s="10"/>
      <c r="B105" s="41">
        <v>15</v>
      </c>
      <c r="C105" s="42" t="s">
        <v>281</v>
      </c>
      <c r="D105" s="42" t="s">
        <v>7</v>
      </c>
      <c r="E105" s="42" t="s">
        <v>282</v>
      </c>
      <c r="F105" s="42" t="s">
        <v>7</v>
      </c>
      <c r="G105" s="43" t="s">
        <v>101</v>
      </c>
      <c r="H105" s="55">
        <v>200</v>
      </c>
      <c r="I105" s="56">
        <v>0</v>
      </c>
      <c r="J105" s="57">
        <f>ROUND(H105*I105,2)</f>
        <v>0</v>
      </c>
      <c r="K105" s="58">
        <v>0.20999999999999999</v>
      </c>
      <c r="L105" s="59">
        <f>ROUND(J105*1.21,2)</f>
        <v>0</v>
      </c>
      <c r="M105" s="13"/>
      <c r="N105" s="2"/>
      <c r="O105" s="2"/>
      <c r="P105" s="2"/>
      <c r="Q105" s="33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49" t="s">
        <v>46</v>
      </c>
      <c r="C106" s="1"/>
      <c r="D106" s="1"/>
      <c r="E106" s="50" t="s">
        <v>283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48</v>
      </c>
      <c r="C107" s="1"/>
      <c r="D107" s="1"/>
      <c r="E107" s="50" t="s">
        <v>284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50</v>
      </c>
      <c r="C108" s="1"/>
      <c r="D108" s="1"/>
      <c r="E108" s="50" t="s">
        <v>285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thickBot="1">
      <c r="A109" s="10"/>
      <c r="B109" s="51" t="s">
        <v>52</v>
      </c>
      <c r="C109" s="52"/>
      <c r="D109" s="52"/>
      <c r="E109" s="53" t="s">
        <v>53</v>
      </c>
      <c r="F109" s="52"/>
      <c r="G109" s="52"/>
      <c r="H109" s="54"/>
      <c r="I109" s="52"/>
      <c r="J109" s="54"/>
      <c r="K109" s="52"/>
      <c r="L109" s="52"/>
      <c r="M109" s="13"/>
      <c r="N109" s="2"/>
      <c r="O109" s="2"/>
      <c r="P109" s="2"/>
      <c r="Q109" s="2"/>
    </row>
    <row r="110" thickTop="1" thickBot="1" ht="25" customHeight="1">
      <c r="A110" s="10"/>
      <c r="B110" s="1"/>
      <c r="C110" s="60">
        <v>1</v>
      </c>
      <c r="D110" s="1"/>
      <c r="E110" s="60" t="s">
        <v>84</v>
      </c>
      <c r="F110" s="1"/>
      <c r="G110" s="61" t="s">
        <v>77</v>
      </c>
      <c r="H110" s="62">
        <f>J55+J60+J65+J70+J75+J80+J85+J90+J95+J100+J105</f>
        <v>0</v>
      </c>
      <c r="I110" s="61" t="s">
        <v>78</v>
      </c>
      <c r="J110" s="63">
        <f>(L110-H110)</f>
        <v>0</v>
      </c>
      <c r="K110" s="61" t="s">
        <v>79</v>
      </c>
      <c r="L110" s="64">
        <f>ROUND((J55+J60+J65+J70+J75+J80+J85+J90+J95+J100+J105)*1.21,2)</f>
        <v>0</v>
      </c>
      <c r="M110" s="13"/>
      <c r="N110" s="2"/>
      <c r="O110" s="2"/>
      <c r="P110" s="2"/>
      <c r="Q110" s="33">
        <f>0+Q55+Q60+Q65+Q70+Q75+Q80+Q85+Q90+Q95+Q100+Q105</f>
        <v>0</v>
      </c>
      <c r="R110" s="9">
        <f>0+R55+R60+R65+R70+R75+R80+R85+R90+R95+R100+R105</f>
        <v>0</v>
      </c>
      <c r="S110" s="65">
        <f>Q110*(1+J110)+R110</f>
        <v>0</v>
      </c>
    </row>
    <row r="111" thickTop="1" thickBot="1" ht="25" customHeight="1">
      <c r="A111" s="10"/>
      <c r="B111" s="66"/>
      <c r="C111" s="66"/>
      <c r="D111" s="66"/>
      <c r="E111" s="66"/>
      <c r="F111" s="66"/>
      <c r="G111" s="67" t="s">
        <v>80</v>
      </c>
      <c r="H111" s="68">
        <f>0+J55+J60+J65+J70+J75+J80+J85+J90+J95+J100+J105</f>
        <v>0</v>
      </c>
      <c r="I111" s="67" t="s">
        <v>81</v>
      </c>
      <c r="J111" s="69">
        <f>0+J110</f>
        <v>0</v>
      </c>
      <c r="K111" s="67" t="s">
        <v>82</v>
      </c>
      <c r="L111" s="70">
        <f>0+L110</f>
        <v>0</v>
      </c>
      <c r="M111" s="13"/>
      <c r="N111" s="2"/>
      <c r="O111" s="2"/>
      <c r="P111" s="2"/>
      <c r="Q111" s="2"/>
    </row>
    <row r="112" ht="40" customHeight="1">
      <c r="A112" s="10"/>
      <c r="B112" s="75" t="s">
        <v>135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1">
        <v>16</v>
      </c>
      <c r="C113" s="42" t="s">
        <v>286</v>
      </c>
      <c r="D113" s="42" t="s">
        <v>7</v>
      </c>
      <c r="E113" s="42" t="s">
        <v>287</v>
      </c>
      <c r="F113" s="42" t="s">
        <v>7</v>
      </c>
      <c r="G113" s="43" t="s">
        <v>117</v>
      </c>
      <c r="H113" s="44">
        <v>1.6000000000000001</v>
      </c>
      <c r="I113" s="45">
        <v>0</v>
      </c>
      <c r="J113" s="46">
        <f>ROUND(H113*I113,2)</f>
        <v>0</v>
      </c>
      <c r="K113" s="47">
        <v>0.20999999999999999</v>
      </c>
      <c r="L113" s="48">
        <f>ROUND(J113*1.21,2)</f>
        <v>0</v>
      </c>
      <c r="M113" s="13"/>
      <c r="N113" s="2"/>
      <c r="O113" s="2"/>
      <c r="P113" s="2"/>
      <c r="Q113" s="33">
        <f>IF(ISNUMBER(K113),IF(H113&gt;0,IF(I113&gt;0,J113,0),0),0)</f>
        <v>0</v>
      </c>
      <c r="R113" s="9">
        <f>IF(ISNUMBER(K113)=FALSE,J113,0)</f>
        <v>0</v>
      </c>
    </row>
    <row r="114">
      <c r="A114" s="10"/>
      <c r="B114" s="49" t="s">
        <v>46</v>
      </c>
      <c r="C114" s="1"/>
      <c r="D114" s="1"/>
      <c r="E114" s="50" t="s">
        <v>288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>
      <c r="A115" s="10"/>
      <c r="B115" s="49" t="s">
        <v>48</v>
      </c>
      <c r="C115" s="1"/>
      <c r="D115" s="1"/>
      <c r="E115" s="50" t="s">
        <v>289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50</v>
      </c>
      <c r="C116" s="1"/>
      <c r="D116" s="1"/>
      <c r="E116" s="50" t="s">
        <v>290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 thickBot="1">
      <c r="A117" s="10"/>
      <c r="B117" s="51" t="s">
        <v>52</v>
      </c>
      <c r="C117" s="52"/>
      <c r="D117" s="52"/>
      <c r="E117" s="53" t="s">
        <v>53</v>
      </c>
      <c r="F117" s="52"/>
      <c r="G117" s="52"/>
      <c r="H117" s="54"/>
      <c r="I117" s="52"/>
      <c r="J117" s="54"/>
      <c r="K117" s="52"/>
      <c r="L117" s="52"/>
      <c r="M117" s="13"/>
      <c r="N117" s="2"/>
      <c r="O117" s="2"/>
      <c r="P117" s="2"/>
      <c r="Q117" s="2"/>
    </row>
    <row r="118" thickTop="1">
      <c r="A118" s="10"/>
      <c r="B118" s="41">
        <v>17</v>
      </c>
      <c r="C118" s="42" t="s">
        <v>291</v>
      </c>
      <c r="D118" s="42" t="s">
        <v>7</v>
      </c>
      <c r="E118" s="42" t="s">
        <v>292</v>
      </c>
      <c r="F118" s="42" t="s">
        <v>7</v>
      </c>
      <c r="G118" s="43" t="s">
        <v>101</v>
      </c>
      <c r="H118" s="55">
        <v>301</v>
      </c>
      <c r="I118" s="56">
        <v>0</v>
      </c>
      <c r="J118" s="57">
        <f>ROUND(H118*I118,2)</f>
        <v>0</v>
      </c>
      <c r="K118" s="58">
        <v>0.20999999999999999</v>
      </c>
      <c r="L118" s="59">
        <f>ROUND(J118*1.21,2)</f>
        <v>0</v>
      </c>
      <c r="M118" s="13"/>
      <c r="N118" s="2"/>
      <c r="O118" s="2"/>
      <c r="P118" s="2"/>
      <c r="Q118" s="33">
        <f>IF(ISNUMBER(K118),IF(H118&gt;0,IF(I118&gt;0,J118,0),0),0)</f>
        <v>0</v>
      </c>
      <c r="R118" s="9">
        <f>IF(ISNUMBER(K118)=FALSE,J118,0)</f>
        <v>0</v>
      </c>
    </row>
    <row r="119">
      <c r="A119" s="10"/>
      <c r="B119" s="49" t="s">
        <v>46</v>
      </c>
      <c r="C119" s="1"/>
      <c r="D119" s="1"/>
      <c r="E119" s="50" t="s">
        <v>293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>
      <c r="A120" s="10"/>
      <c r="B120" s="49" t="s">
        <v>48</v>
      </c>
      <c r="C120" s="1"/>
      <c r="D120" s="1"/>
      <c r="E120" s="50" t="s">
        <v>294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50</v>
      </c>
      <c r="C121" s="1"/>
      <c r="D121" s="1"/>
      <c r="E121" s="50" t="s">
        <v>295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 thickBot="1">
      <c r="A122" s="10"/>
      <c r="B122" s="51" t="s">
        <v>52</v>
      </c>
      <c r="C122" s="52"/>
      <c r="D122" s="52"/>
      <c r="E122" s="53" t="s">
        <v>53</v>
      </c>
      <c r="F122" s="52"/>
      <c r="G122" s="52"/>
      <c r="H122" s="54"/>
      <c r="I122" s="52"/>
      <c r="J122" s="54"/>
      <c r="K122" s="52"/>
      <c r="L122" s="52"/>
      <c r="M122" s="13"/>
      <c r="N122" s="2"/>
      <c r="O122" s="2"/>
      <c r="P122" s="2"/>
      <c r="Q122" s="2"/>
    </row>
    <row r="123" thickTop="1">
      <c r="A123" s="10"/>
      <c r="B123" s="41">
        <v>18</v>
      </c>
      <c r="C123" s="42" t="s">
        <v>296</v>
      </c>
      <c r="D123" s="42" t="s">
        <v>7</v>
      </c>
      <c r="E123" s="42" t="s">
        <v>297</v>
      </c>
      <c r="F123" s="42" t="s">
        <v>7</v>
      </c>
      <c r="G123" s="43" t="s">
        <v>182</v>
      </c>
      <c r="H123" s="55">
        <v>140</v>
      </c>
      <c r="I123" s="56">
        <v>0</v>
      </c>
      <c r="J123" s="57">
        <f>ROUND(H123*I123,2)</f>
        <v>0</v>
      </c>
      <c r="K123" s="58">
        <v>0.20999999999999999</v>
      </c>
      <c r="L123" s="59">
        <f>ROUND(J123*1.21,2)</f>
        <v>0</v>
      </c>
      <c r="M123" s="13"/>
      <c r="N123" s="2"/>
      <c r="O123" s="2"/>
      <c r="P123" s="2"/>
      <c r="Q123" s="33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49" t="s">
        <v>46</v>
      </c>
      <c r="C124" s="1"/>
      <c r="D124" s="1"/>
      <c r="E124" s="50" t="s">
        <v>298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>
      <c r="A125" s="10"/>
      <c r="B125" s="49" t="s">
        <v>48</v>
      </c>
      <c r="C125" s="1"/>
      <c r="D125" s="1"/>
      <c r="E125" s="50" t="s">
        <v>299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50</v>
      </c>
      <c r="C126" s="1"/>
      <c r="D126" s="1"/>
      <c r="E126" s="50" t="s">
        <v>300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 thickBot="1">
      <c r="A127" s="10"/>
      <c r="B127" s="51" t="s">
        <v>52</v>
      </c>
      <c r="C127" s="52"/>
      <c r="D127" s="52"/>
      <c r="E127" s="53" t="s">
        <v>53</v>
      </c>
      <c r="F127" s="52"/>
      <c r="G127" s="52"/>
      <c r="H127" s="54"/>
      <c r="I127" s="52"/>
      <c r="J127" s="54"/>
      <c r="K127" s="52"/>
      <c r="L127" s="52"/>
      <c r="M127" s="13"/>
      <c r="N127" s="2"/>
      <c r="O127" s="2"/>
      <c r="P127" s="2"/>
      <c r="Q127" s="2"/>
    </row>
    <row r="128" thickTop="1">
      <c r="A128" s="10"/>
      <c r="B128" s="41">
        <v>19</v>
      </c>
      <c r="C128" s="42" t="s">
        <v>301</v>
      </c>
      <c r="D128" s="42" t="s">
        <v>7</v>
      </c>
      <c r="E128" s="42" t="s">
        <v>302</v>
      </c>
      <c r="F128" s="42" t="s">
        <v>7</v>
      </c>
      <c r="G128" s="43" t="s">
        <v>117</v>
      </c>
      <c r="H128" s="55">
        <v>7.6500000000000004</v>
      </c>
      <c r="I128" s="56">
        <v>0</v>
      </c>
      <c r="J128" s="57">
        <f>ROUND(H128*I128,2)</f>
        <v>0</v>
      </c>
      <c r="K128" s="58">
        <v>0.20999999999999999</v>
      </c>
      <c r="L128" s="59">
        <f>ROUND(J128*1.21,2)</f>
        <v>0</v>
      </c>
      <c r="M128" s="13"/>
      <c r="N128" s="2"/>
      <c r="O128" s="2"/>
      <c r="P128" s="2"/>
      <c r="Q128" s="33">
        <f>IF(ISNUMBER(K128),IF(H128&gt;0,IF(I128&gt;0,J128,0),0),0)</f>
        <v>0</v>
      </c>
      <c r="R128" s="9">
        <f>IF(ISNUMBER(K128)=FALSE,J128,0)</f>
        <v>0</v>
      </c>
    </row>
    <row r="129">
      <c r="A129" s="10"/>
      <c r="B129" s="49" t="s">
        <v>46</v>
      </c>
      <c r="C129" s="1"/>
      <c r="D129" s="1"/>
      <c r="E129" s="50" t="s">
        <v>303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>
      <c r="A130" s="10"/>
      <c r="B130" s="49" t="s">
        <v>48</v>
      </c>
      <c r="C130" s="1"/>
      <c r="D130" s="1"/>
      <c r="E130" s="50" t="s">
        <v>304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50</v>
      </c>
      <c r="C131" s="1"/>
      <c r="D131" s="1"/>
      <c r="E131" s="50" t="s">
        <v>305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 thickBot="1">
      <c r="A132" s="10"/>
      <c r="B132" s="51" t="s">
        <v>52</v>
      </c>
      <c r="C132" s="52"/>
      <c r="D132" s="52"/>
      <c r="E132" s="53" t="s">
        <v>53</v>
      </c>
      <c r="F132" s="52"/>
      <c r="G132" s="52"/>
      <c r="H132" s="54"/>
      <c r="I132" s="52"/>
      <c r="J132" s="54"/>
      <c r="K132" s="52"/>
      <c r="L132" s="52"/>
      <c r="M132" s="13"/>
      <c r="N132" s="2"/>
      <c r="O132" s="2"/>
      <c r="P132" s="2"/>
      <c r="Q132" s="2"/>
    </row>
    <row r="133" thickTop="1">
      <c r="A133" s="10"/>
      <c r="B133" s="41">
        <v>20</v>
      </c>
      <c r="C133" s="42" t="s">
        <v>306</v>
      </c>
      <c r="D133" s="42" t="s">
        <v>7</v>
      </c>
      <c r="E133" s="42" t="s">
        <v>307</v>
      </c>
      <c r="F133" s="42" t="s">
        <v>7</v>
      </c>
      <c r="G133" s="43" t="s">
        <v>74</v>
      </c>
      <c r="H133" s="55">
        <v>10</v>
      </c>
      <c r="I133" s="56">
        <v>0</v>
      </c>
      <c r="J133" s="57">
        <f>ROUND(H133*I133,2)</f>
        <v>0</v>
      </c>
      <c r="K133" s="58">
        <v>0.20999999999999999</v>
      </c>
      <c r="L133" s="59">
        <f>ROUND(J133*1.21,2)</f>
        <v>0</v>
      </c>
      <c r="M133" s="13"/>
      <c r="N133" s="2"/>
      <c r="O133" s="2"/>
      <c r="P133" s="2"/>
      <c r="Q133" s="33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49" t="s">
        <v>46</v>
      </c>
      <c r="C134" s="1"/>
      <c r="D134" s="1"/>
      <c r="E134" s="50" t="s">
        <v>308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>
      <c r="A135" s="10"/>
      <c r="B135" s="49" t="s">
        <v>48</v>
      </c>
      <c r="C135" s="1"/>
      <c r="D135" s="1"/>
      <c r="E135" s="50" t="s">
        <v>309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50</v>
      </c>
      <c r="C136" s="1"/>
      <c r="D136" s="1"/>
      <c r="E136" s="50" t="s">
        <v>310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 thickBot="1">
      <c r="A137" s="10"/>
      <c r="B137" s="51" t="s">
        <v>52</v>
      </c>
      <c r="C137" s="52"/>
      <c r="D137" s="52"/>
      <c r="E137" s="53" t="s">
        <v>53</v>
      </c>
      <c r="F137" s="52"/>
      <c r="G137" s="52"/>
      <c r="H137" s="54"/>
      <c r="I137" s="52"/>
      <c r="J137" s="54"/>
      <c r="K137" s="52"/>
      <c r="L137" s="52"/>
      <c r="M137" s="13"/>
      <c r="N137" s="2"/>
      <c r="O137" s="2"/>
      <c r="P137" s="2"/>
      <c r="Q137" s="2"/>
    </row>
    <row r="138" thickTop="1">
      <c r="A138" s="10"/>
      <c r="B138" s="41">
        <v>21</v>
      </c>
      <c r="C138" s="42" t="s">
        <v>311</v>
      </c>
      <c r="D138" s="42" t="s">
        <v>7</v>
      </c>
      <c r="E138" s="42" t="s">
        <v>312</v>
      </c>
      <c r="F138" s="42" t="s">
        <v>7</v>
      </c>
      <c r="G138" s="43" t="s">
        <v>101</v>
      </c>
      <c r="H138" s="55">
        <v>24</v>
      </c>
      <c r="I138" s="56">
        <v>0</v>
      </c>
      <c r="J138" s="57">
        <f>ROUND(H138*I138,2)</f>
        <v>0</v>
      </c>
      <c r="K138" s="58">
        <v>0.20999999999999999</v>
      </c>
      <c r="L138" s="59">
        <f>ROUND(J138*1.21,2)</f>
        <v>0</v>
      </c>
      <c r="M138" s="13"/>
      <c r="N138" s="2"/>
      <c r="O138" s="2"/>
      <c r="P138" s="2"/>
      <c r="Q138" s="33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49" t="s">
        <v>46</v>
      </c>
      <c r="C139" s="1"/>
      <c r="D139" s="1"/>
      <c r="E139" s="50" t="s">
        <v>313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9" t="s">
        <v>48</v>
      </c>
      <c r="C140" s="1"/>
      <c r="D140" s="1"/>
      <c r="E140" s="50" t="s">
        <v>314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>
      <c r="A141" s="10"/>
      <c r="B141" s="49" t="s">
        <v>50</v>
      </c>
      <c r="C141" s="1"/>
      <c r="D141" s="1"/>
      <c r="E141" s="50" t="s">
        <v>315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thickBot="1">
      <c r="A142" s="10"/>
      <c r="B142" s="51" t="s">
        <v>52</v>
      </c>
      <c r="C142" s="52"/>
      <c r="D142" s="52"/>
      <c r="E142" s="53" t="s">
        <v>53</v>
      </c>
      <c r="F142" s="52"/>
      <c r="G142" s="52"/>
      <c r="H142" s="54"/>
      <c r="I142" s="52"/>
      <c r="J142" s="54"/>
      <c r="K142" s="52"/>
      <c r="L142" s="52"/>
      <c r="M142" s="13"/>
      <c r="N142" s="2"/>
      <c r="O142" s="2"/>
      <c r="P142" s="2"/>
      <c r="Q142" s="2"/>
    </row>
    <row r="143" thickTop="1">
      <c r="A143" s="10"/>
      <c r="B143" s="41">
        <v>22</v>
      </c>
      <c r="C143" s="42" t="s">
        <v>316</v>
      </c>
      <c r="D143" s="42" t="s">
        <v>7</v>
      </c>
      <c r="E143" s="42" t="s">
        <v>317</v>
      </c>
      <c r="F143" s="42" t="s">
        <v>7</v>
      </c>
      <c r="G143" s="43" t="s">
        <v>101</v>
      </c>
      <c r="H143" s="55">
        <v>200</v>
      </c>
      <c r="I143" s="56">
        <v>0</v>
      </c>
      <c r="J143" s="57">
        <f>ROUND(H143*I143,2)</f>
        <v>0</v>
      </c>
      <c r="K143" s="58">
        <v>0.20999999999999999</v>
      </c>
      <c r="L143" s="59">
        <f>ROUND(J143*1.21,2)</f>
        <v>0</v>
      </c>
      <c r="M143" s="13"/>
      <c r="N143" s="2"/>
      <c r="O143" s="2"/>
      <c r="P143" s="2"/>
      <c r="Q143" s="33">
        <f>IF(ISNUMBER(K143),IF(H143&gt;0,IF(I143&gt;0,J143,0),0),0)</f>
        <v>0</v>
      </c>
      <c r="R143" s="9">
        <f>IF(ISNUMBER(K143)=FALSE,J143,0)</f>
        <v>0</v>
      </c>
    </row>
    <row r="144">
      <c r="A144" s="10"/>
      <c r="B144" s="49" t="s">
        <v>46</v>
      </c>
      <c r="C144" s="1"/>
      <c r="D144" s="1"/>
      <c r="E144" s="50" t="s">
        <v>318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48</v>
      </c>
      <c r="C145" s="1"/>
      <c r="D145" s="1"/>
      <c r="E145" s="50" t="s">
        <v>7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>
      <c r="A146" s="10"/>
      <c r="B146" s="49" t="s">
        <v>50</v>
      </c>
      <c r="C146" s="1"/>
      <c r="D146" s="1"/>
      <c r="E146" s="50" t="s">
        <v>319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 thickBot="1">
      <c r="A147" s="10"/>
      <c r="B147" s="51" t="s">
        <v>52</v>
      </c>
      <c r="C147" s="52"/>
      <c r="D147" s="52"/>
      <c r="E147" s="53" t="s">
        <v>53</v>
      </c>
      <c r="F147" s="52"/>
      <c r="G147" s="52"/>
      <c r="H147" s="54"/>
      <c r="I147" s="52"/>
      <c r="J147" s="54"/>
      <c r="K147" s="52"/>
      <c r="L147" s="52"/>
      <c r="M147" s="13"/>
      <c r="N147" s="2"/>
      <c r="O147" s="2"/>
      <c r="P147" s="2"/>
      <c r="Q147" s="2"/>
    </row>
    <row r="148" thickTop="1" thickBot="1" ht="25" customHeight="1">
      <c r="A148" s="10"/>
      <c r="B148" s="1"/>
      <c r="C148" s="60">
        <v>2</v>
      </c>
      <c r="D148" s="1"/>
      <c r="E148" s="60" t="s">
        <v>85</v>
      </c>
      <c r="F148" s="1"/>
      <c r="G148" s="61" t="s">
        <v>77</v>
      </c>
      <c r="H148" s="62">
        <f>J113+J118+J123+J128+J133+J138+J143</f>
        <v>0</v>
      </c>
      <c r="I148" s="61" t="s">
        <v>78</v>
      </c>
      <c r="J148" s="63">
        <f>(L148-H148)</f>
        <v>0</v>
      </c>
      <c r="K148" s="61" t="s">
        <v>79</v>
      </c>
      <c r="L148" s="64">
        <f>ROUND((J113+J118+J123+J128+J133+J138+J143)*1.21,2)</f>
        <v>0</v>
      </c>
      <c r="M148" s="13"/>
      <c r="N148" s="2"/>
      <c r="O148" s="2"/>
      <c r="P148" s="2"/>
      <c r="Q148" s="33">
        <f>0+Q113+Q118+Q123+Q128+Q133+Q138+Q143</f>
        <v>0</v>
      </c>
      <c r="R148" s="9">
        <f>0+R113+R118+R123+R128+R133+R138+R143</f>
        <v>0</v>
      </c>
      <c r="S148" s="65">
        <f>Q148*(1+J148)+R148</f>
        <v>0</v>
      </c>
    </row>
    <row r="149" thickTop="1" thickBot="1" ht="25" customHeight="1">
      <c r="A149" s="10"/>
      <c r="B149" s="66"/>
      <c r="C149" s="66"/>
      <c r="D149" s="66"/>
      <c r="E149" s="66"/>
      <c r="F149" s="66"/>
      <c r="G149" s="67" t="s">
        <v>80</v>
      </c>
      <c r="H149" s="68">
        <f>0+J113+J118+J123+J128+J133+J138+J143</f>
        <v>0</v>
      </c>
      <c r="I149" s="67" t="s">
        <v>81</v>
      </c>
      <c r="J149" s="69">
        <f>0+J148</f>
        <v>0</v>
      </c>
      <c r="K149" s="67" t="s">
        <v>82</v>
      </c>
      <c r="L149" s="70">
        <f>0+L148</f>
        <v>0</v>
      </c>
      <c r="M149" s="13"/>
      <c r="N149" s="2"/>
      <c r="O149" s="2"/>
      <c r="P149" s="2"/>
      <c r="Q149" s="2"/>
    </row>
    <row r="150" ht="40" customHeight="1">
      <c r="A150" s="10"/>
      <c r="B150" s="75" t="s">
        <v>320</v>
      </c>
      <c r="C150" s="1"/>
      <c r="D150" s="1"/>
      <c r="E150" s="1"/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>
      <c r="A151" s="10"/>
      <c r="B151" s="41">
        <v>23</v>
      </c>
      <c r="C151" s="42" t="s">
        <v>321</v>
      </c>
      <c r="D151" s="42" t="s">
        <v>7</v>
      </c>
      <c r="E151" s="42" t="s">
        <v>322</v>
      </c>
      <c r="F151" s="42" t="s">
        <v>7</v>
      </c>
      <c r="G151" s="43" t="s">
        <v>117</v>
      </c>
      <c r="H151" s="44">
        <v>13.44</v>
      </c>
      <c r="I151" s="45">
        <v>0</v>
      </c>
      <c r="J151" s="46">
        <f>ROUND(H151*I151,2)</f>
        <v>0</v>
      </c>
      <c r="K151" s="47">
        <v>0.20999999999999999</v>
      </c>
      <c r="L151" s="48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49" t="s">
        <v>46</v>
      </c>
      <c r="C152" s="1"/>
      <c r="D152" s="1"/>
      <c r="E152" s="50" t="s">
        <v>323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48</v>
      </c>
      <c r="C153" s="1"/>
      <c r="D153" s="1"/>
      <c r="E153" s="50" t="s">
        <v>324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50</v>
      </c>
      <c r="C154" s="1"/>
      <c r="D154" s="1"/>
      <c r="E154" s="50" t="s">
        <v>325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thickBot="1">
      <c r="A155" s="10"/>
      <c r="B155" s="51" t="s">
        <v>52</v>
      </c>
      <c r="C155" s="52"/>
      <c r="D155" s="52"/>
      <c r="E155" s="53" t="s">
        <v>53</v>
      </c>
      <c r="F155" s="52"/>
      <c r="G155" s="52"/>
      <c r="H155" s="54"/>
      <c r="I155" s="52"/>
      <c r="J155" s="54"/>
      <c r="K155" s="52"/>
      <c r="L155" s="52"/>
      <c r="M155" s="13"/>
      <c r="N155" s="2"/>
      <c r="O155" s="2"/>
      <c r="P155" s="2"/>
      <c r="Q155" s="2"/>
    </row>
    <row r="156" thickTop="1">
      <c r="A156" s="10"/>
      <c r="B156" s="41">
        <v>24</v>
      </c>
      <c r="C156" s="42" t="s">
        <v>326</v>
      </c>
      <c r="D156" s="42" t="s">
        <v>7</v>
      </c>
      <c r="E156" s="42" t="s">
        <v>327</v>
      </c>
      <c r="F156" s="42" t="s">
        <v>7</v>
      </c>
      <c r="G156" s="43" t="s">
        <v>117</v>
      </c>
      <c r="H156" s="55">
        <v>11.199999999999999</v>
      </c>
      <c r="I156" s="56">
        <v>0</v>
      </c>
      <c r="J156" s="57">
        <f>ROUND(H156*I156,2)</f>
        <v>0</v>
      </c>
      <c r="K156" s="58">
        <v>0.20999999999999999</v>
      </c>
      <c r="L156" s="59">
        <f>ROUND(J156*1.21,2)</f>
        <v>0</v>
      </c>
      <c r="M156" s="13"/>
      <c r="N156" s="2"/>
      <c r="O156" s="2"/>
      <c r="P156" s="2"/>
      <c r="Q156" s="33">
        <f>IF(ISNUMBER(K156),IF(H156&gt;0,IF(I156&gt;0,J156,0),0),0)</f>
        <v>0</v>
      </c>
      <c r="R156" s="9">
        <f>IF(ISNUMBER(K156)=FALSE,J156,0)</f>
        <v>0</v>
      </c>
    </row>
    <row r="157">
      <c r="A157" s="10"/>
      <c r="B157" s="49" t="s">
        <v>46</v>
      </c>
      <c r="C157" s="1"/>
      <c r="D157" s="1"/>
      <c r="E157" s="50" t="s">
        <v>328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48</v>
      </c>
      <c r="C158" s="1"/>
      <c r="D158" s="1"/>
      <c r="E158" s="50" t="s">
        <v>329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50</v>
      </c>
      <c r="C159" s="1"/>
      <c r="D159" s="1"/>
      <c r="E159" s="50" t="s">
        <v>330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thickBot="1">
      <c r="A160" s="10"/>
      <c r="B160" s="51" t="s">
        <v>52</v>
      </c>
      <c r="C160" s="52"/>
      <c r="D160" s="52"/>
      <c r="E160" s="53" t="s">
        <v>53</v>
      </c>
      <c r="F160" s="52"/>
      <c r="G160" s="52"/>
      <c r="H160" s="54"/>
      <c r="I160" s="52"/>
      <c r="J160" s="54"/>
      <c r="K160" s="52"/>
      <c r="L160" s="52"/>
      <c r="M160" s="13"/>
      <c r="N160" s="2"/>
      <c r="O160" s="2"/>
      <c r="P160" s="2"/>
      <c r="Q160" s="2"/>
    </row>
    <row r="161" thickTop="1" thickBot="1" ht="25" customHeight="1">
      <c r="A161" s="10"/>
      <c r="B161" s="1"/>
      <c r="C161" s="60">
        <v>3</v>
      </c>
      <c r="D161" s="1"/>
      <c r="E161" s="60" t="s">
        <v>222</v>
      </c>
      <c r="F161" s="1"/>
      <c r="G161" s="61" t="s">
        <v>77</v>
      </c>
      <c r="H161" s="62">
        <f>J151+J156</f>
        <v>0</v>
      </c>
      <c r="I161" s="61" t="s">
        <v>78</v>
      </c>
      <c r="J161" s="63">
        <f>(L161-H161)</f>
        <v>0</v>
      </c>
      <c r="K161" s="61" t="s">
        <v>79</v>
      </c>
      <c r="L161" s="64">
        <f>ROUND((J151+J156)*1.21,2)</f>
        <v>0</v>
      </c>
      <c r="M161" s="13"/>
      <c r="N161" s="2"/>
      <c r="O161" s="2"/>
      <c r="P161" s="2"/>
      <c r="Q161" s="33">
        <f>0+Q151+Q156</f>
        <v>0</v>
      </c>
      <c r="R161" s="9">
        <f>0+R151+R156</f>
        <v>0</v>
      </c>
      <c r="S161" s="65">
        <f>Q161*(1+J161)+R161</f>
        <v>0</v>
      </c>
    </row>
    <row r="162" thickTop="1" thickBot="1" ht="25" customHeight="1">
      <c r="A162" s="10"/>
      <c r="B162" s="66"/>
      <c r="C162" s="66"/>
      <c r="D162" s="66"/>
      <c r="E162" s="66"/>
      <c r="F162" s="66"/>
      <c r="G162" s="67" t="s">
        <v>80</v>
      </c>
      <c r="H162" s="68">
        <f>0+J151+J156</f>
        <v>0</v>
      </c>
      <c r="I162" s="67" t="s">
        <v>81</v>
      </c>
      <c r="J162" s="69">
        <f>0+J161</f>
        <v>0</v>
      </c>
      <c r="K162" s="67" t="s">
        <v>82</v>
      </c>
      <c r="L162" s="70">
        <f>0+L161</f>
        <v>0</v>
      </c>
      <c r="M162" s="13"/>
      <c r="N162" s="2"/>
      <c r="O162" s="2"/>
      <c r="P162" s="2"/>
      <c r="Q162" s="2"/>
    </row>
    <row r="163" ht="40" customHeight="1">
      <c r="A163" s="10"/>
      <c r="B163" s="75" t="s">
        <v>331</v>
      </c>
      <c r="C163" s="1"/>
      <c r="D163" s="1"/>
      <c r="E163" s="1"/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1">
        <v>25</v>
      </c>
      <c r="C164" s="42" t="s">
        <v>332</v>
      </c>
      <c r="D164" s="42" t="s">
        <v>7</v>
      </c>
      <c r="E164" s="42" t="s">
        <v>333</v>
      </c>
      <c r="F164" s="42" t="s">
        <v>7</v>
      </c>
      <c r="G164" s="43" t="s">
        <v>117</v>
      </c>
      <c r="H164" s="44">
        <v>2.1800000000000002</v>
      </c>
      <c r="I164" s="45">
        <v>0</v>
      </c>
      <c r="J164" s="46">
        <f>ROUND(H164*I164,2)</f>
        <v>0</v>
      </c>
      <c r="K164" s="47">
        <v>0.20999999999999999</v>
      </c>
      <c r="L164" s="48">
        <f>ROUND(J164*1.21,2)</f>
        <v>0</v>
      </c>
      <c r="M164" s="13"/>
      <c r="N164" s="2"/>
      <c r="O164" s="2"/>
      <c r="P164" s="2"/>
      <c r="Q164" s="33">
        <f>IF(ISNUMBER(K164),IF(H164&gt;0,IF(I164&gt;0,J164,0),0),0)</f>
        <v>0</v>
      </c>
      <c r="R164" s="9">
        <f>IF(ISNUMBER(K164)=FALSE,J164,0)</f>
        <v>0</v>
      </c>
    </row>
    <row r="165">
      <c r="A165" s="10"/>
      <c r="B165" s="49" t="s">
        <v>46</v>
      </c>
      <c r="C165" s="1"/>
      <c r="D165" s="1"/>
      <c r="E165" s="50" t="s">
        <v>334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>
      <c r="A166" s="10"/>
      <c r="B166" s="49" t="s">
        <v>48</v>
      </c>
      <c r="C166" s="1"/>
      <c r="D166" s="1"/>
      <c r="E166" s="50" t="s">
        <v>335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50</v>
      </c>
      <c r="C167" s="1"/>
      <c r="D167" s="1"/>
      <c r="E167" s="50" t="s">
        <v>330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 thickBot="1">
      <c r="A168" s="10"/>
      <c r="B168" s="51" t="s">
        <v>52</v>
      </c>
      <c r="C168" s="52"/>
      <c r="D168" s="52"/>
      <c r="E168" s="53" t="s">
        <v>53</v>
      </c>
      <c r="F168" s="52"/>
      <c r="G168" s="52"/>
      <c r="H168" s="54"/>
      <c r="I168" s="52"/>
      <c r="J168" s="54"/>
      <c r="K168" s="52"/>
      <c r="L168" s="52"/>
      <c r="M168" s="13"/>
      <c r="N168" s="2"/>
      <c r="O168" s="2"/>
      <c r="P168" s="2"/>
      <c r="Q168" s="2"/>
    </row>
    <row r="169" thickTop="1">
      <c r="A169" s="10"/>
      <c r="B169" s="41">
        <v>26</v>
      </c>
      <c r="C169" s="42" t="s">
        <v>336</v>
      </c>
      <c r="D169" s="42" t="s">
        <v>7</v>
      </c>
      <c r="E169" s="42" t="s">
        <v>337</v>
      </c>
      <c r="F169" s="42" t="s">
        <v>7</v>
      </c>
      <c r="G169" s="43" t="s">
        <v>117</v>
      </c>
      <c r="H169" s="55">
        <v>1.3200000000000001</v>
      </c>
      <c r="I169" s="56">
        <v>0</v>
      </c>
      <c r="J169" s="57">
        <f>ROUND(H169*I169,2)</f>
        <v>0</v>
      </c>
      <c r="K169" s="58">
        <v>0.20999999999999999</v>
      </c>
      <c r="L169" s="59">
        <f>ROUND(J169*1.21,2)</f>
        <v>0</v>
      </c>
      <c r="M169" s="13"/>
      <c r="N169" s="2"/>
      <c r="O169" s="2"/>
      <c r="P169" s="2"/>
      <c r="Q169" s="33">
        <f>IF(ISNUMBER(K169),IF(H169&gt;0,IF(I169&gt;0,J169,0),0),0)</f>
        <v>0</v>
      </c>
      <c r="R169" s="9">
        <f>IF(ISNUMBER(K169)=FALSE,J169,0)</f>
        <v>0</v>
      </c>
    </row>
    <row r="170">
      <c r="A170" s="10"/>
      <c r="B170" s="49" t="s">
        <v>46</v>
      </c>
      <c r="C170" s="1"/>
      <c r="D170" s="1"/>
      <c r="E170" s="50" t="s">
        <v>338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>
      <c r="A171" s="10"/>
      <c r="B171" s="49" t="s">
        <v>48</v>
      </c>
      <c r="C171" s="1"/>
      <c r="D171" s="1"/>
      <c r="E171" s="50" t="s">
        <v>339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50</v>
      </c>
      <c r="C172" s="1"/>
      <c r="D172" s="1"/>
      <c r="E172" s="50" t="s">
        <v>340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 thickBot="1">
      <c r="A173" s="10"/>
      <c r="B173" s="51" t="s">
        <v>52</v>
      </c>
      <c r="C173" s="52"/>
      <c r="D173" s="52"/>
      <c r="E173" s="53" t="s">
        <v>53</v>
      </c>
      <c r="F173" s="52"/>
      <c r="G173" s="52"/>
      <c r="H173" s="54"/>
      <c r="I173" s="52"/>
      <c r="J173" s="54"/>
      <c r="K173" s="52"/>
      <c r="L173" s="52"/>
      <c r="M173" s="13"/>
      <c r="N173" s="2"/>
      <c r="O173" s="2"/>
      <c r="P173" s="2"/>
      <c r="Q173" s="2"/>
    </row>
    <row r="174" thickTop="1" thickBot="1" ht="25" customHeight="1">
      <c r="A174" s="10"/>
      <c r="B174" s="1"/>
      <c r="C174" s="60">
        <v>4</v>
      </c>
      <c r="D174" s="1"/>
      <c r="E174" s="60" t="s">
        <v>223</v>
      </c>
      <c r="F174" s="1"/>
      <c r="G174" s="61" t="s">
        <v>77</v>
      </c>
      <c r="H174" s="62">
        <f>J164+J169</f>
        <v>0</v>
      </c>
      <c r="I174" s="61" t="s">
        <v>78</v>
      </c>
      <c r="J174" s="63">
        <f>(L174-H174)</f>
        <v>0</v>
      </c>
      <c r="K174" s="61" t="s">
        <v>79</v>
      </c>
      <c r="L174" s="64">
        <f>ROUND((J164+J169)*1.21,2)</f>
        <v>0</v>
      </c>
      <c r="M174" s="13"/>
      <c r="N174" s="2"/>
      <c r="O174" s="2"/>
      <c r="P174" s="2"/>
      <c r="Q174" s="33">
        <f>0+Q164+Q169</f>
        <v>0</v>
      </c>
      <c r="R174" s="9">
        <f>0+R164+R169</f>
        <v>0</v>
      </c>
      <c r="S174" s="65">
        <f>Q174*(1+J174)+R174</f>
        <v>0</v>
      </c>
    </row>
    <row r="175" thickTop="1" thickBot="1" ht="25" customHeight="1">
      <c r="A175" s="10"/>
      <c r="B175" s="66"/>
      <c r="C175" s="66"/>
      <c r="D175" s="66"/>
      <c r="E175" s="66"/>
      <c r="F175" s="66"/>
      <c r="G175" s="67" t="s">
        <v>80</v>
      </c>
      <c r="H175" s="68">
        <f>0+J164+J169</f>
        <v>0</v>
      </c>
      <c r="I175" s="67" t="s">
        <v>81</v>
      </c>
      <c r="J175" s="69">
        <f>0+J174</f>
        <v>0</v>
      </c>
      <c r="K175" s="67" t="s">
        <v>82</v>
      </c>
      <c r="L175" s="70">
        <f>0+L174</f>
        <v>0</v>
      </c>
      <c r="M175" s="13"/>
      <c r="N175" s="2"/>
      <c r="O175" s="2"/>
      <c r="P175" s="2"/>
      <c r="Q175" s="2"/>
    </row>
    <row r="176" ht="40" customHeight="1">
      <c r="A176" s="10"/>
      <c r="B176" s="75" t="s">
        <v>341</v>
      </c>
      <c r="C176" s="1"/>
      <c r="D176" s="1"/>
      <c r="E176" s="1"/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1">
        <v>27</v>
      </c>
      <c r="C177" s="42" t="s">
        <v>342</v>
      </c>
      <c r="D177" s="42" t="s">
        <v>7</v>
      </c>
      <c r="E177" s="42" t="s">
        <v>343</v>
      </c>
      <c r="F177" s="42" t="s">
        <v>7</v>
      </c>
      <c r="G177" s="43" t="s">
        <v>74</v>
      </c>
      <c r="H177" s="44">
        <v>1</v>
      </c>
      <c r="I177" s="45">
        <v>0</v>
      </c>
      <c r="J177" s="46">
        <f>ROUND(H177*I177,2)</f>
        <v>0</v>
      </c>
      <c r="K177" s="47">
        <v>0.20999999999999999</v>
      </c>
      <c r="L177" s="48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>
      <c r="A178" s="10"/>
      <c r="B178" s="49" t="s">
        <v>46</v>
      </c>
      <c r="C178" s="1"/>
      <c r="D178" s="1"/>
      <c r="E178" s="50" t="s">
        <v>344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9" t="s">
        <v>48</v>
      </c>
      <c r="C179" s="1"/>
      <c r="D179" s="1"/>
      <c r="E179" s="50" t="s">
        <v>345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50</v>
      </c>
      <c r="C180" s="1"/>
      <c r="D180" s="1"/>
      <c r="E180" s="50" t="s">
        <v>346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>
      <c r="A181" s="10"/>
      <c r="B181" s="51" t="s">
        <v>52</v>
      </c>
      <c r="C181" s="52"/>
      <c r="D181" s="52"/>
      <c r="E181" s="53" t="s">
        <v>53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>
      <c r="A182" s="10"/>
      <c r="B182" s="41">
        <v>28</v>
      </c>
      <c r="C182" s="42" t="s">
        <v>347</v>
      </c>
      <c r="D182" s="42" t="s">
        <v>7</v>
      </c>
      <c r="E182" s="42" t="s">
        <v>348</v>
      </c>
      <c r="F182" s="42" t="s">
        <v>7</v>
      </c>
      <c r="G182" s="43" t="s">
        <v>74</v>
      </c>
      <c r="H182" s="55">
        <v>9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49" t="s">
        <v>46</v>
      </c>
      <c r="C183" s="1"/>
      <c r="D183" s="1"/>
      <c r="E183" s="50" t="s">
        <v>349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>
      <c r="A184" s="10"/>
      <c r="B184" s="49" t="s">
        <v>48</v>
      </c>
      <c r="C184" s="1"/>
      <c r="D184" s="1"/>
      <c r="E184" s="50" t="s">
        <v>350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>
      <c r="A185" s="10"/>
      <c r="B185" s="49" t="s">
        <v>50</v>
      </c>
      <c r="C185" s="1"/>
      <c r="D185" s="1"/>
      <c r="E185" s="50" t="s">
        <v>351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>
      <c r="A186" s="10"/>
      <c r="B186" s="51" t="s">
        <v>52</v>
      </c>
      <c r="C186" s="52"/>
      <c r="D186" s="52"/>
      <c r="E186" s="53" t="s">
        <v>53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 thickBot="1" ht="25" customHeight="1">
      <c r="A187" s="10"/>
      <c r="B187" s="1"/>
      <c r="C187" s="60">
        <v>8</v>
      </c>
      <c r="D187" s="1"/>
      <c r="E187" s="60" t="s">
        <v>224</v>
      </c>
      <c r="F187" s="1"/>
      <c r="G187" s="61" t="s">
        <v>77</v>
      </c>
      <c r="H187" s="62">
        <f>J177+J182</f>
        <v>0</v>
      </c>
      <c r="I187" s="61" t="s">
        <v>78</v>
      </c>
      <c r="J187" s="63">
        <f>(L187-H187)</f>
        <v>0</v>
      </c>
      <c r="K187" s="61" t="s">
        <v>79</v>
      </c>
      <c r="L187" s="64">
        <f>ROUND((J177+J182)*1.21,2)</f>
        <v>0</v>
      </c>
      <c r="M187" s="13"/>
      <c r="N187" s="2"/>
      <c r="O187" s="2"/>
      <c r="P187" s="2"/>
      <c r="Q187" s="33">
        <f>0+Q177+Q182</f>
        <v>0</v>
      </c>
      <c r="R187" s="9">
        <f>0+R177+R182</f>
        <v>0</v>
      </c>
      <c r="S187" s="65">
        <f>Q187*(1+J187)+R187</f>
        <v>0</v>
      </c>
    </row>
    <row r="188" thickTop="1" thickBot="1" ht="25" customHeight="1">
      <c r="A188" s="10"/>
      <c r="B188" s="66"/>
      <c r="C188" s="66"/>
      <c r="D188" s="66"/>
      <c r="E188" s="66"/>
      <c r="F188" s="66"/>
      <c r="G188" s="67" t="s">
        <v>80</v>
      </c>
      <c r="H188" s="68">
        <f>0+J177+J182</f>
        <v>0</v>
      </c>
      <c r="I188" s="67" t="s">
        <v>81</v>
      </c>
      <c r="J188" s="69">
        <f>0+J187</f>
        <v>0</v>
      </c>
      <c r="K188" s="67" t="s">
        <v>82</v>
      </c>
      <c r="L188" s="70">
        <f>0+L187</f>
        <v>0</v>
      </c>
      <c r="M188" s="13"/>
      <c r="N188" s="2"/>
      <c r="O188" s="2"/>
      <c r="P188" s="2"/>
      <c r="Q188" s="2"/>
    </row>
    <row r="189" ht="40" customHeight="1">
      <c r="A189" s="10"/>
      <c r="B189" s="75" t="s">
        <v>186</v>
      </c>
      <c r="C189" s="1"/>
      <c r="D189" s="1"/>
      <c r="E189" s="1"/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>
      <c r="A190" s="10"/>
      <c r="B190" s="41">
        <v>29</v>
      </c>
      <c r="C190" s="42" t="s">
        <v>352</v>
      </c>
      <c r="D190" s="42" t="s">
        <v>7</v>
      </c>
      <c r="E190" s="42" t="s">
        <v>353</v>
      </c>
      <c r="F190" s="42" t="s">
        <v>7</v>
      </c>
      <c r="G190" s="43" t="s">
        <v>182</v>
      </c>
      <c r="H190" s="44">
        <v>4.1500000000000004</v>
      </c>
      <c r="I190" s="45">
        <v>0</v>
      </c>
      <c r="J190" s="46">
        <f>ROUND(H190*I190,2)</f>
        <v>0</v>
      </c>
      <c r="K190" s="47">
        <v>0.20999999999999999</v>
      </c>
      <c r="L190" s="48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49" t="s">
        <v>46</v>
      </c>
      <c r="C191" s="1"/>
      <c r="D191" s="1"/>
      <c r="E191" s="50" t="s">
        <v>354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>
      <c r="A192" s="10"/>
      <c r="B192" s="49" t="s">
        <v>48</v>
      </c>
      <c r="C192" s="1"/>
      <c r="D192" s="1"/>
      <c r="E192" s="50" t="s">
        <v>355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9" t="s">
        <v>50</v>
      </c>
      <c r="C193" s="1"/>
      <c r="D193" s="1"/>
      <c r="E193" s="50" t="s">
        <v>356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thickBot="1">
      <c r="A194" s="10"/>
      <c r="B194" s="51" t="s">
        <v>52</v>
      </c>
      <c r="C194" s="52"/>
      <c r="D194" s="52"/>
      <c r="E194" s="53" t="s">
        <v>53</v>
      </c>
      <c r="F194" s="52"/>
      <c r="G194" s="52"/>
      <c r="H194" s="54"/>
      <c r="I194" s="52"/>
      <c r="J194" s="54"/>
      <c r="K194" s="52"/>
      <c r="L194" s="52"/>
      <c r="M194" s="13"/>
      <c r="N194" s="2"/>
      <c r="O194" s="2"/>
      <c r="P194" s="2"/>
      <c r="Q194" s="2"/>
    </row>
    <row r="195" thickTop="1">
      <c r="A195" s="10"/>
      <c r="B195" s="41">
        <v>30</v>
      </c>
      <c r="C195" s="42" t="s">
        <v>357</v>
      </c>
      <c r="D195" s="42" t="s">
        <v>7</v>
      </c>
      <c r="E195" s="42" t="s">
        <v>358</v>
      </c>
      <c r="F195" s="42" t="s">
        <v>7</v>
      </c>
      <c r="G195" s="43" t="s">
        <v>182</v>
      </c>
      <c r="H195" s="55">
        <v>2</v>
      </c>
      <c r="I195" s="56">
        <v>0</v>
      </c>
      <c r="J195" s="57">
        <f>ROUND(H195*I195,2)</f>
        <v>0</v>
      </c>
      <c r="K195" s="58">
        <v>0.20999999999999999</v>
      </c>
      <c r="L195" s="59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>
      <c r="A196" s="10"/>
      <c r="B196" s="49" t="s">
        <v>46</v>
      </c>
      <c r="C196" s="1"/>
      <c r="D196" s="1"/>
      <c r="E196" s="50" t="s">
        <v>359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>
      <c r="A197" s="10"/>
      <c r="B197" s="49" t="s">
        <v>48</v>
      </c>
      <c r="C197" s="1"/>
      <c r="D197" s="1"/>
      <c r="E197" s="50" t="s">
        <v>360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50</v>
      </c>
      <c r="C198" s="1"/>
      <c r="D198" s="1"/>
      <c r="E198" s="50" t="s">
        <v>361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>
      <c r="A199" s="10"/>
      <c r="B199" s="51" t="s">
        <v>52</v>
      </c>
      <c r="C199" s="52"/>
      <c r="D199" s="52"/>
      <c r="E199" s="53" t="s">
        <v>53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>
      <c r="A200" s="10"/>
      <c r="B200" s="41">
        <v>31</v>
      </c>
      <c r="C200" s="42" t="s">
        <v>362</v>
      </c>
      <c r="D200" s="42" t="s">
        <v>7</v>
      </c>
      <c r="E200" s="42" t="s">
        <v>363</v>
      </c>
      <c r="F200" s="42" t="s">
        <v>7</v>
      </c>
      <c r="G200" s="43" t="s">
        <v>117</v>
      </c>
      <c r="H200" s="55">
        <v>1.1479999999999999</v>
      </c>
      <c r="I200" s="56">
        <v>0</v>
      </c>
      <c r="J200" s="57">
        <f>ROUND(H200*I200,2)</f>
        <v>0</v>
      </c>
      <c r="K200" s="58">
        <v>0.20999999999999999</v>
      </c>
      <c r="L200" s="59">
        <f>ROUND(J200*1.21,2)</f>
        <v>0</v>
      </c>
      <c r="M200" s="13"/>
      <c r="N200" s="2"/>
      <c r="O200" s="2"/>
      <c r="P200" s="2"/>
      <c r="Q200" s="33">
        <f>IF(ISNUMBER(K200),IF(H200&gt;0,IF(I200&gt;0,J200,0),0),0)</f>
        <v>0</v>
      </c>
      <c r="R200" s="9">
        <f>IF(ISNUMBER(K200)=FALSE,J200,0)</f>
        <v>0</v>
      </c>
    </row>
    <row r="201">
      <c r="A201" s="10"/>
      <c r="B201" s="49" t="s">
        <v>46</v>
      </c>
      <c r="C201" s="1"/>
      <c r="D201" s="1"/>
      <c r="E201" s="50" t="s">
        <v>364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>
      <c r="A202" s="10"/>
      <c r="B202" s="49" t="s">
        <v>48</v>
      </c>
      <c r="C202" s="1"/>
      <c r="D202" s="1"/>
      <c r="E202" s="50" t="s">
        <v>365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9" t="s">
        <v>50</v>
      </c>
      <c r="C203" s="1"/>
      <c r="D203" s="1"/>
      <c r="E203" s="50" t="s">
        <v>366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thickBot="1">
      <c r="A204" s="10"/>
      <c r="B204" s="51" t="s">
        <v>52</v>
      </c>
      <c r="C204" s="52"/>
      <c r="D204" s="52"/>
      <c r="E204" s="53" t="s">
        <v>53</v>
      </c>
      <c r="F204" s="52"/>
      <c r="G204" s="52"/>
      <c r="H204" s="54"/>
      <c r="I204" s="52"/>
      <c r="J204" s="54"/>
      <c r="K204" s="52"/>
      <c r="L204" s="52"/>
      <c r="M204" s="13"/>
      <c r="N204" s="2"/>
      <c r="O204" s="2"/>
      <c r="P204" s="2"/>
      <c r="Q204" s="2"/>
    </row>
    <row r="205" thickTop="1">
      <c r="A205" s="10"/>
      <c r="B205" s="41">
        <v>32</v>
      </c>
      <c r="C205" s="42" t="s">
        <v>367</v>
      </c>
      <c r="D205" s="42" t="s">
        <v>7</v>
      </c>
      <c r="E205" s="42" t="s">
        <v>368</v>
      </c>
      <c r="F205" s="42" t="s">
        <v>7</v>
      </c>
      <c r="G205" s="43" t="s">
        <v>182</v>
      </c>
      <c r="H205" s="55">
        <v>9.1500000000000004</v>
      </c>
      <c r="I205" s="56">
        <v>0</v>
      </c>
      <c r="J205" s="57">
        <f>ROUND(H205*I205,2)</f>
        <v>0</v>
      </c>
      <c r="K205" s="58">
        <v>0.20999999999999999</v>
      </c>
      <c r="L205" s="59">
        <f>ROUND(J205*1.21,2)</f>
        <v>0</v>
      </c>
      <c r="M205" s="13"/>
      <c r="N205" s="2"/>
      <c r="O205" s="2"/>
      <c r="P205" s="2"/>
      <c r="Q205" s="33">
        <f>IF(ISNUMBER(K205),IF(H205&gt;0,IF(I205&gt;0,J205,0),0),0)</f>
        <v>0</v>
      </c>
      <c r="R205" s="9">
        <f>IF(ISNUMBER(K205)=FALSE,J205,0)</f>
        <v>0</v>
      </c>
    </row>
    <row r="206">
      <c r="A206" s="10"/>
      <c r="B206" s="49" t="s">
        <v>46</v>
      </c>
      <c r="C206" s="1"/>
      <c r="D206" s="1"/>
      <c r="E206" s="50" t="s">
        <v>369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>
      <c r="A207" s="10"/>
      <c r="B207" s="49" t="s">
        <v>48</v>
      </c>
      <c r="C207" s="1"/>
      <c r="D207" s="1"/>
      <c r="E207" s="50" t="s">
        <v>370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>
      <c r="A208" s="10"/>
      <c r="B208" s="49" t="s">
        <v>50</v>
      </c>
      <c r="C208" s="1"/>
      <c r="D208" s="1"/>
      <c r="E208" s="50" t="s">
        <v>371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thickBot="1">
      <c r="A209" s="10"/>
      <c r="B209" s="51" t="s">
        <v>52</v>
      </c>
      <c r="C209" s="52"/>
      <c r="D209" s="52"/>
      <c r="E209" s="53" t="s">
        <v>53</v>
      </c>
      <c r="F209" s="52"/>
      <c r="G209" s="52"/>
      <c r="H209" s="54"/>
      <c r="I209" s="52"/>
      <c r="J209" s="54"/>
      <c r="K209" s="52"/>
      <c r="L209" s="52"/>
      <c r="M209" s="13"/>
      <c r="N209" s="2"/>
      <c r="O209" s="2"/>
      <c r="P209" s="2"/>
      <c r="Q209" s="2"/>
    </row>
    <row r="210" thickTop="1">
      <c r="A210" s="10"/>
      <c r="B210" s="41">
        <v>33</v>
      </c>
      <c r="C210" s="42" t="s">
        <v>372</v>
      </c>
      <c r="D210" s="42" t="s">
        <v>7</v>
      </c>
      <c r="E210" s="42" t="s">
        <v>373</v>
      </c>
      <c r="F210" s="42" t="s">
        <v>7</v>
      </c>
      <c r="G210" s="43" t="s">
        <v>182</v>
      </c>
      <c r="H210" s="55">
        <v>190</v>
      </c>
      <c r="I210" s="56">
        <v>0</v>
      </c>
      <c r="J210" s="57">
        <f>ROUND(H210*I210,2)</f>
        <v>0</v>
      </c>
      <c r="K210" s="58">
        <v>0.20999999999999999</v>
      </c>
      <c r="L210" s="59">
        <f>ROUND(J210*1.21,2)</f>
        <v>0</v>
      </c>
      <c r="M210" s="13"/>
      <c r="N210" s="2"/>
      <c r="O210" s="2"/>
      <c r="P210" s="2"/>
      <c r="Q210" s="33">
        <f>IF(ISNUMBER(K210),IF(H210&gt;0,IF(I210&gt;0,J210,0),0),0)</f>
        <v>0</v>
      </c>
      <c r="R210" s="9">
        <f>IF(ISNUMBER(K210)=FALSE,J210,0)</f>
        <v>0</v>
      </c>
    </row>
    <row r="211">
      <c r="A211" s="10"/>
      <c r="B211" s="49" t="s">
        <v>46</v>
      </c>
      <c r="C211" s="1"/>
      <c r="D211" s="1"/>
      <c r="E211" s="50" t="s">
        <v>374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>
      <c r="A212" s="10"/>
      <c r="B212" s="49" t="s">
        <v>48</v>
      </c>
      <c r="C212" s="1"/>
      <c r="D212" s="1"/>
      <c r="E212" s="50" t="s">
        <v>375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>
      <c r="A213" s="10"/>
      <c r="B213" s="49" t="s">
        <v>50</v>
      </c>
      <c r="C213" s="1"/>
      <c r="D213" s="1"/>
      <c r="E213" s="50" t="s">
        <v>376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thickBot="1">
      <c r="A214" s="10"/>
      <c r="B214" s="51" t="s">
        <v>52</v>
      </c>
      <c r="C214" s="52"/>
      <c r="D214" s="52"/>
      <c r="E214" s="53" t="s">
        <v>53</v>
      </c>
      <c r="F214" s="52"/>
      <c r="G214" s="52"/>
      <c r="H214" s="54"/>
      <c r="I214" s="52"/>
      <c r="J214" s="54"/>
      <c r="K214" s="52"/>
      <c r="L214" s="52"/>
      <c r="M214" s="13"/>
      <c r="N214" s="2"/>
      <c r="O214" s="2"/>
      <c r="P214" s="2"/>
      <c r="Q214" s="2"/>
    </row>
    <row r="215" thickTop="1">
      <c r="A215" s="10"/>
      <c r="B215" s="41">
        <v>34</v>
      </c>
      <c r="C215" s="42" t="s">
        <v>377</v>
      </c>
      <c r="D215" s="42" t="s">
        <v>7</v>
      </c>
      <c r="E215" s="42" t="s">
        <v>378</v>
      </c>
      <c r="F215" s="42" t="s">
        <v>7</v>
      </c>
      <c r="G215" s="43" t="s">
        <v>101</v>
      </c>
      <c r="H215" s="55">
        <v>5</v>
      </c>
      <c r="I215" s="56">
        <v>0</v>
      </c>
      <c r="J215" s="57">
        <f>ROUND(H215*I215,2)</f>
        <v>0</v>
      </c>
      <c r="K215" s="58">
        <v>0.20999999999999999</v>
      </c>
      <c r="L215" s="59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>
      <c r="A216" s="10"/>
      <c r="B216" s="49" t="s">
        <v>46</v>
      </c>
      <c r="C216" s="1"/>
      <c r="D216" s="1"/>
      <c r="E216" s="50" t="s">
        <v>379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>
      <c r="A217" s="10"/>
      <c r="B217" s="49" t="s">
        <v>48</v>
      </c>
      <c r="C217" s="1"/>
      <c r="D217" s="1"/>
      <c r="E217" s="50" t="s">
        <v>380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>
      <c r="A218" s="10"/>
      <c r="B218" s="49" t="s">
        <v>50</v>
      </c>
      <c r="C218" s="1"/>
      <c r="D218" s="1"/>
      <c r="E218" s="50" t="s">
        <v>381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thickBot="1">
      <c r="A219" s="10"/>
      <c r="B219" s="51" t="s">
        <v>52</v>
      </c>
      <c r="C219" s="52"/>
      <c r="D219" s="52"/>
      <c r="E219" s="53" t="s">
        <v>53</v>
      </c>
      <c r="F219" s="52"/>
      <c r="G219" s="52"/>
      <c r="H219" s="54"/>
      <c r="I219" s="52"/>
      <c r="J219" s="54"/>
      <c r="K219" s="52"/>
      <c r="L219" s="52"/>
      <c r="M219" s="13"/>
      <c r="N219" s="2"/>
      <c r="O219" s="2"/>
      <c r="P219" s="2"/>
      <c r="Q219" s="2"/>
    </row>
    <row r="220" thickTop="1">
      <c r="A220" s="10"/>
      <c r="B220" s="41">
        <v>35</v>
      </c>
      <c r="C220" s="42" t="s">
        <v>382</v>
      </c>
      <c r="D220" s="42" t="s">
        <v>7</v>
      </c>
      <c r="E220" s="42" t="s">
        <v>383</v>
      </c>
      <c r="F220" s="42" t="s">
        <v>7</v>
      </c>
      <c r="G220" s="43" t="s">
        <v>117</v>
      </c>
      <c r="H220" s="55">
        <v>1.875</v>
      </c>
      <c r="I220" s="56">
        <v>0</v>
      </c>
      <c r="J220" s="57">
        <f>ROUND(H220*I220,2)</f>
        <v>0</v>
      </c>
      <c r="K220" s="58">
        <v>0.20999999999999999</v>
      </c>
      <c r="L220" s="59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>
      <c r="A221" s="10"/>
      <c r="B221" s="49" t="s">
        <v>46</v>
      </c>
      <c r="C221" s="1"/>
      <c r="D221" s="1"/>
      <c r="E221" s="50" t="s">
        <v>384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48</v>
      </c>
      <c r="C222" s="1"/>
      <c r="D222" s="1"/>
      <c r="E222" s="50" t="s">
        <v>385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>
      <c r="A223" s="10"/>
      <c r="B223" s="49" t="s">
        <v>50</v>
      </c>
      <c r="C223" s="1"/>
      <c r="D223" s="1"/>
      <c r="E223" s="50" t="s">
        <v>386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>
      <c r="A224" s="10"/>
      <c r="B224" s="51" t="s">
        <v>52</v>
      </c>
      <c r="C224" s="52"/>
      <c r="D224" s="52"/>
      <c r="E224" s="53" t="s">
        <v>53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>
      <c r="A225" s="10"/>
      <c r="B225" s="41">
        <v>36</v>
      </c>
      <c r="C225" s="42" t="s">
        <v>387</v>
      </c>
      <c r="D225" s="42" t="s">
        <v>7</v>
      </c>
      <c r="E225" s="42" t="s">
        <v>388</v>
      </c>
      <c r="F225" s="42" t="s">
        <v>7</v>
      </c>
      <c r="G225" s="43" t="s">
        <v>117</v>
      </c>
      <c r="H225" s="55">
        <v>0.59999999999999998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>
      <c r="A226" s="10"/>
      <c r="B226" s="49" t="s">
        <v>46</v>
      </c>
      <c r="C226" s="1"/>
      <c r="D226" s="1"/>
      <c r="E226" s="50" t="s">
        <v>389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48</v>
      </c>
      <c r="C227" s="1"/>
      <c r="D227" s="1"/>
      <c r="E227" s="50" t="s">
        <v>390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>
      <c r="A228" s="10"/>
      <c r="B228" s="49" t="s">
        <v>50</v>
      </c>
      <c r="C228" s="1"/>
      <c r="D228" s="1"/>
      <c r="E228" s="50" t="s">
        <v>386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>
      <c r="A229" s="10"/>
      <c r="B229" s="51" t="s">
        <v>52</v>
      </c>
      <c r="C229" s="52"/>
      <c r="D229" s="52"/>
      <c r="E229" s="53" t="s">
        <v>53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 thickBot="1" ht="25" customHeight="1">
      <c r="A230" s="10"/>
      <c r="B230" s="1"/>
      <c r="C230" s="60">
        <v>9</v>
      </c>
      <c r="D230" s="1"/>
      <c r="E230" s="60" t="s">
        <v>87</v>
      </c>
      <c r="F230" s="1"/>
      <c r="G230" s="61" t="s">
        <v>77</v>
      </c>
      <c r="H230" s="62">
        <f>J190+J195+J200+J205+J210+J215+J220+J225</f>
        <v>0</v>
      </c>
      <c r="I230" s="61" t="s">
        <v>78</v>
      </c>
      <c r="J230" s="63">
        <f>(L230-H230)</f>
        <v>0</v>
      </c>
      <c r="K230" s="61" t="s">
        <v>79</v>
      </c>
      <c r="L230" s="64">
        <f>ROUND((J190+J195+J200+J205+J210+J215+J220+J225)*1.21,2)</f>
        <v>0</v>
      </c>
      <c r="M230" s="13"/>
      <c r="N230" s="2"/>
      <c r="O230" s="2"/>
      <c r="P230" s="2"/>
      <c r="Q230" s="33">
        <f>0+Q190+Q195+Q200+Q205+Q210+Q215+Q220+Q225</f>
        <v>0</v>
      </c>
      <c r="R230" s="9">
        <f>0+R190+R195+R200+R205+R210+R215+R220+R225</f>
        <v>0</v>
      </c>
      <c r="S230" s="65">
        <f>Q230*(1+J230)+R230</f>
        <v>0</v>
      </c>
    </row>
    <row r="231" thickTop="1" thickBot="1" ht="25" customHeight="1">
      <c r="A231" s="10"/>
      <c r="B231" s="66"/>
      <c r="C231" s="66"/>
      <c r="D231" s="66"/>
      <c r="E231" s="66"/>
      <c r="F231" s="66"/>
      <c r="G231" s="67" t="s">
        <v>80</v>
      </c>
      <c r="H231" s="68">
        <f>0+J190+J195+J200+J205+J210+J215+J220+J225</f>
        <v>0</v>
      </c>
      <c r="I231" s="67" t="s">
        <v>81</v>
      </c>
      <c r="J231" s="69">
        <f>0+J230</f>
        <v>0</v>
      </c>
      <c r="K231" s="67" t="s">
        <v>82</v>
      </c>
      <c r="L231" s="70">
        <f>0+L230</f>
        <v>0</v>
      </c>
      <c r="M231" s="13"/>
      <c r="N231" s="2"/>
      <c r="O231" s="2"/>
      <c r="P231" s="2"/>
      <c r="Q231" s="2"/>
    </row>
    <row r="232">
      <c r="A232" s="14"/>
      <c r="B232" s="4"/>
      <c r="C232" s="4"/>
      <c r="D232" s="4"/>
      <c r="E232" s="4"/>
      <c r="F232" s="4"/>
      <c r="G232" s="4"/>
      <c r="H232" s="71"/>
      <c r="I232" s="4"/>
      <c r="J232" s="71"/>
      <c r="K232" s="4"/>
      <c r="L232" s="4"/>
      <c r="M232" s="15"/>
      <c r="N232" s="2"/>
      <c r="O232" s="2"/>
      <c r="P232" s="2"/>
      <c r="Q232" s="2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2"/>
      <c r="P233" s="2"/>
      <c r="Q233" s="2"/>
    </row>
  </sheetData>
  <mergeCells count="1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2:L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50:L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3:L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6:L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189:L18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0+(H53+H101+H149+H172+H200+H218+H231+H259)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0+H54+H102+H150+H173+H201+H219+H232+H260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391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ROUND(0+((H53+H101+H149+H172+H200+H218+H231+H259)*1.21),2)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AVERAGE(J53,J101,J149,J172,J200,J218,J231,J259)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36">
        <v>1</v>
      </c>
      <c r="C21" s="1"/>
      <c r="D21" s="1"/>
      <c r="E21" s="37" t="s">
        <v>84</v>
      </c>
      <c r="F21" s="1"/>
      <c r="G21" s="1"/>
      <c r="H21" s="1"/>
      <c r="I21" s="1"/>
      <c r="J21" s="1"/>
      <c r="K21" s="38">
        <f>0+J56+J61+J66+J71+J76+J81+J86+J91+J96</f>
        <v>0</v>
      </c>
      <c r="L21" s="38">
        <f>0+L101</f>
        <v>0</v>
      </c>
      <c r="M21" s="13"/>
      <c r="N21" s="2"/>
      <c r="O21" s="2"/>
      <c r="P21" s="2"/>
      <c r="Q21" s="2"/>
      <c r="S21" s="9">
        <f>S101</f>
        <v>0</v>
      </c>
    </row>
    <row r="22">
      <c r="A22" s="10"/>
      <c r="B22" s="36">
        <v>2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0+J104+J109+J114+J119+J124+J129+J134+J139+J144</f>
        <v>0</v>
      </c>
      <c r="L22" s="38">
        <f>0+L149</f>
        <v>0</v>
      </c>
      <c r="M22" s="13"/>
      <c r="N22" s="2"/>
      <c r="O22" s="2"/>
      <c r="P22" s="2"/>
      <c r="Q22" s="2"/>
      <c r="S22" s="9">
        <f>S149</f>
        <v>0</v>
      </c>
    </row>
    <row r="23">
      <c r="A23" s="10"/>
      <c r="B23" s="36">
        <v>3</v>
      </c>
      <c r="C23" s="1"/>
      <c r="D23" s="1"/>
      <c r="E23" s="37" t="s">
        <v>222</v>
      </c>
      <c r="F23" s="1"/>
      <c r="G23" s="1"/>
      <c r="H23" s="1"/>
      <c r="I23" s="1"/>
      <c r="J23" s="1"/>
      <c r="K23" s="38">
        <f>0+J152+J157+J162+J167</f>
        <v>0</v>
      </c>
      <c r="L23" s="38">
        <f>0+L172</f>
        <v>0</v>
      </c>
      <c r="M23" s="13"/>
      <c r="N23" s="2"/>
      <c r="O23" s="2"/>
      <c r="P23" s="2"/>
      <c r="Q23" s="2"/>
      <c r="S23" s="9">
        <f>S172</f>
        <v>0</v>
      </c>
    </row>
    <row r="24">
      <c r="A24" s="10"/>
      <c r="B24" s="36">
        <v>4</v>
      </c>
      <c r="C24" s="1"/>
      <c r="D24" s="1"/>
      <c r="E24" s="37" t="s">
        <v>223</v>
      </c>
      <c r="F24" s="1"/>
      <c r="G24" s="1"/>
      <c r="H24" s="1"/>
      <c r="I24" s="1"/>
      <c r="J24" s="1"/>
      <c r="K24" s="38">
        <f>0+J175+J180+J185+J190+J195</f>
        <v>0</v>
      </c>
      <c r="L24" s="38">
        <f>0+L200</f>
        <v>0</v>
      </c>
      <c r="M24" s="13"/>
      <c r="N24" s="2"/>
      <c r="O24" s="2"/>
      <c r="P24" s="2"/>
      <c r="Q24" s="2"/>
      <c r="S24" s="9">
        <f>S200</f>
        <v>0</v>
      </c>
    </row>
    <row r="25">
      <c r="A25" s="10"/>
      <c r="B25" s="36">
        <v>7</v>
      </c>
      <c r="C25" s="1"/>
      <c r="D25" s="1"/>
      <c r="E25" s="37" t="s">
        <v>392</v>
      </c>
      <c r="F25" s="1"/>
      <c r="G25" s="1"/>
      <c r="H25" s="1"/>
      <c r="I25" s="1"/>
      <c r="J25" s="1"/>
      <c r="K25" s="38">
        <f>0+J203+J208+J213</f>
        <v>0</v>
      </c>
      <c r="L25" s="38">
        <f>0+L218</f>
        <v>0</v>
      </c>
      <c r="M25" s="74"/>
      <c r="N25" s="2"/>
      <c r="O25" s="2"/>
      <c r="P25" s="2"/>
      <c r="Q25" s="2"/>
      <c r="S25" s="9">
        <f>S218</f>
        <v>0</v>
      </c>
    </row>
    <row r="26">
      <c r="A26" s="10"/>
      <c r="B26" s="36">
        <v>8</v>
      </c>
      <c r="C26" s="1"/>
      <c r="D26" s="1"/>
      <c r="E26" s="37" t="s">
        <v>224</v>
      </c>
      <c r="F26" s="1"/>
      <c r="G26" s="1"/>
      <c r="H26" s="1"/>
      <c r="I26" s="1"/>
      <c r="J26" s="1"/>
      <c r="K26" s="38">
        <f>0+J221+J226</f>
        <v>0</v>
      </c>
      <c r="L26" s="38">
        <f>0+L231</f>
        <v>0</v>
      </c>
      <c r="M26" s="74"/>
      <c r="N26" s="2"/>
      <c r="O26" s="2"/>
      <c r="P26" s="2"/>
      <c r="Q26" s="2"/>
      <c r="S26" s="9">
        <f>S231</f>
        <v>0</v>
      </c>
    </row>
    <row r="27">
      <c r="A27" s="10"/>
      <c r="B27" s="36">
        <v>9</v>
      </c>
      <c r="C27" s="1"/>
      <c r="D27" s="1"/>
      <c r="E27" s="37" t="s">
        <v>87</v>
      </c>
      <c r="F27" s="1"/>
      <c r="G27" s="1"/>
      <c r="H27" s="1"/>
      <c r="I27" s="1"/>
      <c r="J27" s="1"/>
      <c r="K27" s="38">
        <f>0+J234+J239+J244+J249+J254</f>
        <v>0</v>
      </c>
      <c r="L27" s="38">
        <f>0+L259</f>
        <v>0</v>
      </c>
      <c r="M27" s="74"/>
      <c r="N27" s="2"/>
      <c r="O27" s="2"/>
      <c r="P27" s="2"/>
      <c r="Q27" s="2"/>
      <c r="S27" s="9">
        <f>S259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10"/>
      <c r="B31" s="34" t="s">
        <v>35</v>
      </c>
      <c r="C31" s="34" t="s">
        <v>31</v>
      </c>
      <c r="D31" s="34" t="s">
        <v>36</v>
      </c>
      <c r="E31" s="34" t="s">
        <v>32</v>
      </c>
      <c r="F31" s="34" t="s">
        <v>37</v>
      </c>
      <c r="G31" s="35" t="s">
        <v>38</v>
      </c>
      <c r="H31" s="23" t="s">
        <v>39</v>
      </c>
      <c r="I31" s="23" t="s">
        <v>40</v>
      </c>
      <c r="J31" s="23" t="s">
        <v>17</v>
      </c>
      <c r="K31" s="35" t="s">
        <v>41</v>
      </c>
      <c r="L31" s="23" t="s">
        <v>18</v>
      </c>
      <c r="M31" s="74"/>
      <c r="N31" s="2"/>
      <c r="O31" s="2"/>
      <c r="P31" s="2"/>
      <c r="Q31" s="2"/>
    </row>
    <row r="32" ht="40" customHeight="1">
      <c r="A32" s="10"/>
      <c r="B32" s="39" t="s">
        <v>42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1">
        <v>1</v>
      </c>
      <c r="C33" s="42" t="s">
        <v>88</v>
      </c>
      <c r="D33" s="42" t="s">
        <v>7</v>
      </c>
      <c r="E33" s="42" t="s">
        <v>89</v>
      </c>
      <c r="F33" s="42" t="s">
        <v>7</v>
      </c>
      <c r="G33" s="43" t="s">
        <v>90</v>
      </c>
      <c r="H33" s="44">
        <v>151.18199999999999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46</v>
      </c>
      <c r="C34" s="1"/>
      <c r="D34" s="1"/>
      <c r="E34" s="50" t="s">
        <v>393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48</v>
      </c>
      <c r="C35" s="1"/>
      <c r="D35" s="1"/>
      <c r="E35" s="50" t="s">
        <v>394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50</v>
      </c>
      <c r="C36" s="1"/>
      <c r="D36" s="1"/>
      <c r="E36" s="50" t="s">
        <v>93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52</v>
      </c>
      <c r="C37" s="52"/>
      <c r="D37" s="52"/>
      <c r="E37" s="53" t="s">
        <v>53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2</v>
      </c>
      <c r="C38" s="42" t="s">
        <v>227</v>
      </c>
      <c r="D38" s="42" t="s">
        <v>7</v>
      </c>
      <c r="E38" s="42" t="s">
        <v>228</v>
      </c>
      <c r="F38" s="42" t="s">
        <v>7</v>
      </c>
      <c r="G38" s="43" t="s">
        <v>90</v>
      </c>
      <c r="H38" s="55">
        <v>108.872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46</v>
      </c>
      <c r="C39" s="1"/>
      <c r="D39" s="1"/>
      <c r="E39" s="50" t="s">
        <v>395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48</v>
      </c>
      <c r="C40" s="1"/>
      <c r="D40" s="1"/>
      <c r="E40" s="50" t="s">
        <v>396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50</v>
      </c>
      <c r="C41" s="1"/>
      <c r="D41" s="1"/>
      <c r="E41" s="50" t="s">
        <v>93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52</v>
      </c>
      <c r="C42" s="52"/>
      <c r="D42" s="52"/>
      <c r="E42" s="53" t="s">
        <v>53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3</v>
      </c>
      <c r="C43" s="42" t="s">
        <v>231</v>
      </c>
      <c r="D43" s="42"/>
      <c r="E43" s="42" t="s">
        <v>232</v>
      </c>
      <c r="F43" s="42" t="s">
        <v>7</v>
      </c>
      <c r="G43" s="43" t="s">
        <v>90</v>
      </c>
      <c r="H43" s="55">
        <v>6.9740000000000002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46</v>
      </c>
      <c r="C44" s="1"/>
      <c r="D44" s="1"/>
      <c r="E44" s="50" t="s">
        <v>397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48</v>
      </c>
      <c r="C45" s="1"/>
      <c r="D45" s="1"/>
      <c r="E45" s="50" t="s">
        <v>398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50</v>
      </c>
      <c r="C46" s="1"/>
      <c r="D46" s="1"/>
      <c r="E46" s="50" t="s">
        <v>93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52</v>
      </c>
      <c r="C47" s="52"/>
      <c r="D47" s="52"/>
      <c r="E47" s="53" t="s">
        <v>53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4</v>
      </c>
      <c r="C48" s="42" t="s">
        <v>399</v>
      </c>
      <c r="D48" s="42"/>
      <c r="E48" s="42" t="s">
        <v>400</v>
      </c>
      <c r="F48" s="42" t="s">
        <v>7</v>
      </c>
      <c r="G48" s="43" t="s">
        <v>90</v>
      </c>
      <c r="H48" s="55">
        <v>5.2300000000000004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46</v>
      </c>
      <c r="C49" s="1"/>
      <c r="D49" s="1"/>
      <c r="E49" s="50" t="s">
        <v>401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48</v>
      </c>
      <c r="C50" s="1"/>
      <c r="D50" s="1"/>
      <c r="E50" s="50" t="s">
        <v>402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50</v>
      </c>
      <c r="C51" s="1"/>
      <c r="D51" s="1"/>
      <c r="E51" s="50" t="s">
        <v>93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52</v>
      </c>
      <c r="C52" s="52"/>
      <c r="D52" s="52"/>
      <c r="E52" s="53" t="s">
        <v>53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33</v>
      </c>
      <c r="F53" s="1"/>
      <c r="G53" s="61" t="s">
        <v>77</v>
      </c>
      <c r="H53" s="62">
        <f>J33+J38+J43+J48</f>
        <v>0</v>
      </c>
      <c r="I53" s="61" t="s">
        <v>78</v>
      </c>
      <c r="J53" s="63">
        <f>(L53-H53)</f>
        <v>0</v>
      </c>
      <c r="K53" s="61" t="s">
        <v>79</v>
      </c>
      <c r="L53" s="64">
        <f>ROUND((J33+J38+J43+J48)*1.21,2)</f>
        <v>0</v>
      </c>
      <c r="M53" s="13"/>
      <c r="N53" s="2"/>
      <c r="O53" s="2"/>
      <c r="P53" s="2"/>
      <c r="Q53" s="33">
        <f>0+Q33+Q38+Q43+Q48</f>
        <v>0</v>
      </c>
      <c r="R53" s="9">
        <f>0+R33+R38+R43+R48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80</v>
      </c>
      <c r="H54" s="68">
        <f>0+J33+J38+J43+J48</f>
        <v>0</v>
      </c>
      <c r="I54" s="67" t="s">
        <v>81</v>
      </c>
      <c r="J54" s="69">
        <f>0+J53</f>
        <v>0</v>
      </c>
      <c r="K54" s="67" t="s">
        <v>82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5" t="s">
        <v>98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1">
        <v>5</v>
      </c>
      <c r="C56" s="42" t="s">
        <v>403</v>
      </c>
      <c r="D56" s="42">
        <v>1</v>
      </c>
      <c r="E56" s="42" t="s">
        <v>404</v>
      </c>
      <c r="F56" s="42" t="s">
        <v>7</v>
      </c>
      <c r="G56" s="43" t="s">
        <v>117</v>
      </c>
      <c r="H56" s="44">
        <v>12.24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46</v>
      </c>
      <c r="C57" s="1"/>
      <c r="D57" s="1"/>
      <c r="E57" s="50" t="s">
        <v>405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48</v>
      </c>
      <c r="C58" s="1"/>
      <c r="D58" s="1"/>
      <c r="E58" s="50" t="s">
        <v>406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50</v>
      </c>
      <c r="C59" s="1"/>
      <c r="D59" s="1"/>
      <c r="E59" s="50" t="s">
        <v>243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6</v>
      </c>
      <c r="C61" s="42" t="s">
        <v>403</v>
      </c>
      <c r="D61" s="42">
        <v>2</v>
      </c>
      <c r="E61" s="42" t="s">
        <v>404</v>
      </c>
      <c r="F61" s="42" t="s">
        <v>7</v>
      </c>
      <c r="G61" s="43" t="s">
        <v>117</v>
      </c>
      <c r="H61" s="55">
        <v>36.719999999999999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46</v>
      </c>
      <c r="C62" s="1"/>
      <c r="D62" s="1"/>
      <c r="E62" s="50" t="s">
        <v>407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48</v>
      </c>
      <c r="C63" s="1"/>
      <c r="D63" s="1"/>
      <c r="E63" s="50" t="s">
        <v>408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50</v>
      </c>
      <c r="C64" s="1"/>
      <c r="D64" s="1"/>
      <c r="E64" s="50" t="s">
        <v>243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52</v>
      </c>
      <c r="C65" s="52"/>
      <c r="D65" s="52"/>
      <c r="E65" s="53" t="s">
        <v>53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7</v>
      </c>
      <c r="C66" s="42" t="s">
        <v>409</v>
      </c>
      <c r="D66" s="42">
        <v>1</v>
      </c>
      <c r="E66" s="42" t="s">
        <v>410</v>
      </c>
      <c r="F66" s="42" t="s">
        <v>7</v>
      </c>
      <c r="G66" s="43" t="s">
        <v>117</v>
      </c>
      <c r="H66" s="55">
        <v>18.359999999999999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46</v>
      </c>
      <c r="C67" s="1"/>
      <c r="D67" s="1"/>
      <c r="E67" s="50" t="s">
        <v>411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48</v>
      </c>
      <c r="C68" s="1"/>
      <c r="D68" s="1"/>
      <c r="E68" s="50" t="s">
        <v>412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50</v>
      </c>
      <c r="C69" s="1"/>
      <c r="D69" s="1"/>
      <c r="E69" s="50" t="s">
        <v>243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52</v>
      </c>
      <c r="C70" s="52"/>
      <c r="D70" s="52"/>
      <c r="E70" s="53" t="s">
        <v>53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8</v>
      </c>
      <c r="C71" s="42" t="s">
        <v>409</v>
      </c>
      <c r="D71" s="42">
        <v>2</v>
      </c>
      <c r="E71" s="42" t="s">
        <v>410</v>
      </c>
      <c r="F71" s="42" t="s">
        <v>7</v>
      </c>
      <c r="G71" s="43" t="s">
        <v>117</v>
      </c>
      <c r="H71" s="55">
        <v>55.079999999999998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46</v>
      </c>
      <c r="C72" s="1"/>
      <c r="D72" s="1"/>
      <c r="E72" s="50" t="s">
        <v>413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48</v>
      </c>
      <c r="C73" s="1"/>
      <c r="D73" s="1"/>
      <c r="E73" s="50" t="s">
        <v>414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50</v>
      </c>
      <c r="C74" s="1"/>
      <c r="D74" s="1"/>
      <c r="E74" s="50" t="s">
        <v>243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52</v>
      </c>
      <c r="C75" s="52"/>
      <c r="D75" s="52"/>
      <c r="E75" s="53" t="s">
        <v>53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9</v>
      </c>
      <c r="C76" s="42" t="s">
        <v>415</v>
      </c>
      <c r="D76" s="42" t="s">
        <v>7</v>
      </c>
      <c r="E76" s="42" t="s">
        <v>416</v>
      </c>
      <c r="F76" s="42" t="s">
        <v>7</v>
      </c>
      <c r="G76" s="43" t="s">
        <v>117</v>
      </c>
      <c r="H76" s="55">
        <v>1.5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46</v>
      </c>
      <c r="C77" s="1"/>
      <c r="D77" s="1"/>
      <c r="E77" s="50" t="s">
        <v>417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48</v>
      </c>
      <c r="C78" s="1"/>
      <c r="D78" s="1"/>
      <c r="E78" s="50" t="s">
        <v>418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50</v>
      </c>
      <c r="C79" s="1"/>
      <c r="D79" s="1"/>
      <c r="E79" s="50" t="s">
        <v>248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52</v>
      </c>
      <c r="C80" s="52"/>
      <c r="D80" s="52"/>
      <c r="E80" s="53" t="s">
        <v>53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10</v>
      </c>
      <c r="C81" s="42" t="s">
        <v>419</v>
      </c>
      <c r="D81" s="42" t="s">
        <v>7</v>
      </c>
      <c r="E81" s="42" t="s">
        <v>420</v>
      </c>
      <c r="F81" s="42" t="s">
        <v>7</v>
      </c>
      <c r="G81" s="43" t="s">
        <v>117</v>
      </c>
      <c r="H81" s="55">
        <v>18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46</v>
      </c>
      <c r="C82" s="1"/>
      <c r="D82" s="1"/>
      <c r="E82" s="50" t="s">
        <v>421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48</v>
      </c>
      <c r="C83" s="1"/>
      <c r="D83" s="1"/>
      <c r="E83" s="50" t="s">
        <v>422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50</v>
      </c>
      <c r="C84" s="1"/>
      <c r="D84" s="1"/>
      <c r="E84" s="50" t="s">
        <v>423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52</v>
      </c>
      <c r="C85" s="52"/>
      <c r="D85" s="52"/>
      <c r="E85" s="53" t="s">
        <v>53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11</v>
      </c>
      <c r="C86" s="42" t="s">
        <v>260</v>
      </c>
      <c r="D86" s="42" t="s">
        <v>7</v>
      </c>
      <c r="E86" s="42" t="s">
        <v>261</v>
      </c>
      <c r="F86" s="42" t="s">
        <v>7</v>
      </c>
      <c r="G86" s="43" t="s">
        <v>117</v>
      </c>
      <c r="H86" s="55">
        <v>168.90000000000001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46</v>
      </c>
      <c r="C87" s="1"/>
      <c r="D87" s="1"/>
      <c r="E87" s="50" t="s">
        <v>424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48</v>
      </c>
      <c r="C88" s="1"/>
      <c r="D88" s="1"/>
      <c r="E88" s="50" t="s">
        <v>425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50</v>
      </c>
      <c r="C89" s="1"/>
      <c r="D89" s="1"/>
      <c r="E89" s="50" t="s">
        <v>129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52</v>
      </c>
      <c r="C90" s="52"/>
      <c r="D90" s="52"/>
      <c r="E90" s="53" t="s">
        <v>53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12</v>
      </c>
      <c r="C91" s="42" t="s">
        <v>281</v>
      </c>
      <c r="D91" s="42" t="s">
        <v>7</v>
      </c>
      <c r="E91" s="42" t="s">
        <v>282</v>
      </c>
      <c r="F91" s="42" t="s">
        <v>7</v>
      </c>
      <c r="G91" s="43" t="s">
        <v>101</v>
      </c>
      <c r="H91" s="55">
        <v>180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46</v>
      </c>
      <c r="C92" s="1"/>
      <c r="D92" s="1"/>
      <c r="E92" s="50" t="s">
        <v>426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48</v>
      </c>
      <c r="C93" s="1"/>
      <c r="D93" s="1"/>
      <c r="E93" s="50" t="s">
        <v>427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50</v>
      </c>
      <c r="C94" s="1"/>
      <c r="D94" s="1"/>
      <c r="E94" s="50" t="s">
        <v>285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52</v>
      </c>
      <c r="C95" s="52"/>
      <c r="D95" s="52"/>
      <c r="E95" s="53" t="s">
        <v>53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13</v>
      </c>
      <c r="C96" s="42" t="s">
        <v>428</v>
      </c>
      <c r="D96" s="42" t="s">
        <v>7</v>
      </c>
      <c r="E96" s="42" t="s">
        <v>429</v>
      </c>
      <c r="F96" s="42" t="s">
        <v>7</v>
      </c>
      <c r="G96" s="43" t="s">
        <v>101</v>
      </c>
      <c r="H96" s="55">
        <v>4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46</v>
      </c>
      <c r="C97" s="1"/>
      <c r="D97" s="1"/>
      <c r="E97" s="50" t="s">
        <v>430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48</v>
      </c>
      <c r="C98" s="1"/>
      <c r="D98" s="1"/>
      <c r="E98" s="50" t="s">
        <v>431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50</v>
      </c>
      <c r="C99" s="1"/>
      <c r="D99" s="1"/>
      <c r="E99" s="50" t="s">
        <v>432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52</v>
      </c>
      <c r="C100" s="52"/>
      <c r="D100" s="52"/>
      <c r="E100" s="53" t="s">
        <v>53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 thickBot="1" ht="25" customHeight="1">
      <c r="A101" s="10"/>
      <c r="B101" s="1"/>
      <c r="C101" s="60">
        <v>1</v>
      </c>
      <c r="D101" s="1"/>
      <c r="E101" s="60" t="s">
        <v>84</v>
      </c>
      <c r="F101" s="1"/>
      <c r="G101" s="61" t="s">
        <v>77</v>
      </c>
      <c r="H101" s="62">
        <f>J56+J61+J66+J71+J76+J81+J86+J91+J96</f>
        <v>0</v>
      </c>
      <c r="I101" s="61" t="s">
        <v>78</v>
      </c>
      <c r="J101" s="63">
        <f>(L101-H101)</f>
        <v>0</v>
      </c>
      <c r="K101" s="61" t="s">
        <v>79</v>
      </c>
      <c r="L101" s="64">
        <f>ROUND((J56+J61+J66+J71+J76+J81+J86+J91+J96)*1.21,2)</f>
        <v>0</v>
      </c>
      <c r="M101" s="13"/>
      <c r="N101" s="2"/>
      <c r="O101" s="2"/>
      <c r="P101" s="2"/>
      <c r="Q101" s="33">
        <f>0+Q56+Q61+Q66+Q71+Q76+Q81+Q86+Q91+Q96</f>
        <v>0</v>
      </c>
      <c r="R101" s="9">
        <f>0+R56+R61+R66+R71+R76+R81+R86+R91+R96</f>
        <v>0</v>
      </c>
      <c r="S101" s="65">
        <f>Q101*(1+J101)+R101</f>
        <v>0</v>
      </c>
    </row>
    <row r="102" thickTop="1" thickBot="1" ht="25" customHeight="1">
      <c r="A102" s="10"/>
      <c r="B102" s="66"/>
      <c r="C102" s="66"/>
      <c r="D102" s="66"/>
      <c r="E102" s="66"/>
      <c r="F102" s="66"/>
      <c r="G102" s="67" t="s">
        <v>80</v>
      </c>
      <c r="H102" s="68">
        <f>0+J56+J61+J66+J71+J76+J81+J86+J91+J96</f>
        <v>0</v>
      </c>
      <c r="I102" s="67" t="s">
        <v>81</v>
      </c>
      <c r="J102" s="69">
        <f>0+J101</f>
        <v>0</v>
      </c>
      <c r="K102" s="67" t="s">
        <v>82</v>
      </c>
      <c r="L102" s="70">
        <f>0+L101</f>
        <v>0</v>
      </c>
      <c r="M102" s="13"/>
      <c r="N102" s="2"/>
      <c r="O102" s="2"/>
      <c r="P102" s="2"/>
      <c r="Q102" s="2"/>
    </row>
    <row r="103" ht="40" customHeight="1">
      <c r="A103" s="10"/>
      <c r="B103" s="75" t="s">
        <v>135</v>
      </c>
      <c r="C103" s="1"/>
      <c r="D103" s="1"/>
      <c r="E103" s="1"/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1">
        <v>14</v>
      </c>
      <c r="C104" s="42" t="s">
        <v>433</v>
      </c>
      <c r="D104" s="42" t="s">
        <v>7</v>
      </c>
      <c r="E104" s="42" t="s">
        <v>434</v>
      </c>
      <c r="F104" s="42" t="s">
        <v>7</v>
      </c>
      <c r="G104" s="43" t="s">
        <v>117</v>
      </c>
      <c r="H104" s="44">
        <v>4.5</v>
      </c>
      <c r="I104" s="45">
        <v>0</v>
      </c>
      <c r="J104" s="46">
        <f>ROUND(H104*I104,2)</f>
        <v>0</v>
      </c>
      <c r="K104" s="47">
        <v>0.20999999999999999</v>
      </c>
      <c r="L104" s="48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49" t="s">
        <v>46</v>
      </c>
      <c r="C105" s="1"/>
      <c r="D105" s="1"/>
      <c r="E105" s="50" t="s">
        <v>435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48</v>
      </c>
      <c r="C106" s="1"/>
      <c r="D106" s="1"/>
      <c r="E106" s="50" t="s">
        <v>436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50</v>
      </c>
      <c r="C107" s="1"/>
      <c r="D107" s="1"/>
      <c r="E107" s="50" t="s">
        <v>290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>
      <c r="A108" s="10"/>
      <c r="B108" s="51" t="s">
        <v>52</v>
      </c>
      <c r="C108" s="52"/>
      <c r="D108" s="52"/>
      <c r="E108" s="53" t="s">
        <v>53</v>
      </c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>
      <c r="A109" s="10"/>
      <c r="B109" s="41">
        <v>15</v>
      </c>
      <c r="C109" s="42" t="s">
        <v>291</v>
      </c>
      <c r="D109" s="42" t="s">
        <v>7</v>
      </c>
      <c r="E109" s="42" t="s">
        <v>292</v>
      </c>
      <c r="F109" s="42" t="s">
        <v>7</v>
      </c>
      <c r="G109" s="43" t="s">
        <v>101</v>
      </c>
      <c r="H109" s="55">
        <v>60</v>
      </c>
      <c r="I109" s="56">
        <v>0</v>
      </c>
      <c r="J109" s="57">
        <f>ROUND(H109*I109,2)</f>
        <v>0</v>
      </c>
      <c r="K109" s="58">
        <v>0.20999999999999999</v>
      </c>
      <c r="L109" s="59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49" t="s">
        <v>46</v>
      </c>
      <c r="C110" s="1"/>
      <c r="D110" s="1"/>
      <c r="E110" s="50" t="s">
        <v>437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48</v>
      </c>
      <c r="C111" s="1"/>
      <c r="D111" s="1"/>
      <c r="E111" s="50" t="s">
        <v>438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50</v>
      </c>
      <c r="C112" s="1"/>
      <c r="D112" s="1"/>
      <c r="E112" s="50" t="s">
        <v>295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thickBot="1">
      <c r="A113" s="10"/>
      <c r="B113" s="51" t="s">
        <v>52</v>
      </c>
      <c r="C113" s="52"/>
      <c r="D113" s="52"/>
      <c r="E113" s="53" t="s">
        <v>53</v>
      </c>
      <c r="F113" s="52"/>
      <c r="G113" s="52"/>
      <c r="H113" s="54"/>
      <c r="I113" s="52"/>
      <c r="J113" s="54"/>
      <c r="K113" s="52"/>
      <c r="L113" s="52"/>
      <c r="M113" s="13"/>
      <c r="N113" s="2"/>
      <c r="O113" s="2"/>
      <c r="P113" s="2"/>
      <c r="Q113" s="2"/>
    </row>
    <row r="114" thickTop="1">
      <c r="A114" s="10"/>
      <c r="B114" s="41">
        <v>16</v>
      </c>
      <c r="C114" s="42" t="s">
        <v>439</v>
      </c>
      <c r="D114" s="42" t="s">
        <v>7</v>
      </c>
      <c r="E114" s="42" t="s">
        <v>440</v>
      </c>
      <c r="F114" s="42" t="s">
        <v>7</v>
      </c>
      <c r="G114" s="43" t="s">
        <v>90</v>
      </c>
      <c r="H114" s="55">
        <v>4.0800000000000001</v>
      </c>
      <c r="I114" s="56">
        <v>0</v>
      </c>
      <c r="J114" s="57">
        <f>ROUND(H114*I114,2)</f>
        <v>0</v>
      </c>
      <c r="K114" s="58">
        <v>0.20999999999999999</v>
      </c>
      <c r="L114" s="59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46</v>
      </c>
      <c r="C115" s="1"/>
      <c r="D115" s="1"/>
      <c r="E115" s="50" t="s">
        <v>441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48</v>
      </c>
      <c r="C116" s="1"/>
      <c r="D116" s="1"/>
      <c r="E116" s="50" t="s">
        <v>442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50</v>
      </c>
      <c r="C117" s="1"/>
      <c r="D117" s="1"/>
      <c r="E117" s="50" t="s">
        <v>443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52</v>
      </c>
      <c r="C118" s="52"/>
      <c r="D118" s="52"/>
      <c r="E118" s="53" t="s">
        <v>53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17</v>
      </c>
      <c r="C119" s="42" t="s">
        <v>444</v>
      </c>
      <c r="D119" s="42" t="s">
        <v>7</v>
      </c>
      <c r="E119" s="42" t="s">
        <v>445</v>
      </c>
      <c r="F119" s="42" t="s">
        <v>7</v>
      </c>
      <c r="G119" s="43" t="s">
        <v>182</v>
      </c>
      <c r="H119" s="55">
        <v>120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46</v>
      </c>
      <c r="C120" s="1"/>
      <c r="D120" s="1"/>
      <c r="E120" s="50" t="s">
        <v>446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48</v>
      </c>
      <c r="C121" s="1"/>
      <c r="D121" s="1"/>
      <c r="E121" s="50" t="s">
        <v>447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50</v>
      </c>
      <c r="C122" s="1"/>
      <c r="D122" s="1"/>
      <c r="E122" s="50" t="s">
        <v>448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52</v>
      </c>
      <c r="C123" s="52"/>
      <c r="D123" s="52"/>
      <c r="E123" s="53" t="s">
        <v>53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>
      <c r="A124" s="10"/>
      <c r="B124" s="41">
        <v>18</v>
      </c>
      <c r="C124" s="42" t="s">
        <v>449</v>
      </c>
      <c r="D124" s="42" t="s">
        <v>7</v>
      </c>
      <c r="E124" s="42" t="s">
        <v>450</v>
      </c>
      <c r="F124" s="42" t="s">
        <v>7</v>
      </c>
      <c r="G124" s="43" t="s">
        <v>182</v>
      </c>
      <c r="H124" s="55">
        <v>80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49" t="s">
        <v>46</v>
      </c>
      <c r="C125" s="1"/>
      <c r="D125" s="1"/>
      <c r="E125" s="50" t="s">
        <v>451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48</v>
      </c>
      <c r="C126" s="1"/>
      <c r="D126" s="1"/>
      <c r="E126" s="50" t="s">
        <v>452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50</v>
      </c>
      <c r="C127" s="1"/>
      <c r="D127" s="1"/>
      <c r="E127" s="50" t="s">
        <v>453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thickBot="1">
      <c r="A128" s="10"/>
      <c r="B128" s="51" t="s">
        <v>52</v>
      </c>
      <c r="C128" s="52"/>
      <c r="D128" s="52"/>
      <c r="E128" s="53" t="s">
        <v>53</v>
      </c>
      <c r="F128" s="52"/>
      <c r="G128" s="52"/>
      <c r="H128" s="54"/>
      <c r="I128" s="52"/>
      <c r="J128" s="54"/>
      <c r="K128" s="52"/>
      <c r="L128" s="52"/>
      <c r="M128" s="13"/>
      <c r="N128" s="2"/>
      <c r="O128" s="2"/>
      <c r="P128" s="2"/>
      <c r="Q128" s="2"/>
    </row>
    <row r="129" thickTop="1">
      <c r="A129" s="10"/>
      <c r="B129" s="41">
        <v>19</v>
      </c>
      <c r="C129" s="42" t="s">
        <v>454</v>
      </c>
      <c r="D129" s="42" t="s">
        <v>7</v>
      </c>
      <c r="E129" s="42" t="s">
        <v>455</v>
      </c>
      <c r="F129" s="42" t="s">
        <v>7</v>
      </c>
      <c r="G129" s="43" t="s">
        <v>182</v>
      </c>
      <c r="H129" s="55">
        <v>80</v>
      </c>
      <c r="I129" s="56">
        <v>0</v>
      </c>
      <c r="J129" s="57">
        <f>ROUND(H129*I129,2)</f>
        <v>0</v>
      </c>
      <c r="K129" s="58">
        <v>0.20999999999999999</v>
      </c>
      <c r="L129" s="59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46</v>
      </c>
      <c r="C130" s="1"/>
      <c r="D130" s="1"/>
      <c r="E130" s="50" t="s">
        <v>456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48</v>
      </c>
      <c r="C131" s="1"/>
      <c r="D131" s="1"/>
      <c r="E131" s="50" t="s">
        <v>452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50</v>
      </c>
      <c r="C132" s="1"/>
      <c r="D132" s="1"/>
      <c r="E132" s="50" t="s">
        <v>453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52</v>
      </c>
      <c r="C133" s="52"/>
      <c r="D133" s="52"/>
      <c r="E133" s="53" t="s">
        <v>53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20</v>
      </c>
      <c r="C134" s="42" t="s">
        <v>457</v>
      </c>
      <c r="D134" s="42" t="s">
        <v>7</v>
      </c>
      <c r="E134" s="42" t="s">
        <v>458</v>
      </c>
      <c r="F134" s="42" t="s">
        <v>7</v>
      </c>
      <c r="G134" s="43" t="s">
        <v>182</v>
      </c>
      <c r="H134" s="55">
        <v>60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46</v>
      </c>
      <c r="C135" s="1"/>
      <c r="D135" s="1"/>
      <c r="E135" s="50" t="s">
        <v>459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48</v>
      </c>
      <c r="C136" s="1"/>
      <c r="D136" s="1"/>
      <c r="E136" s="50" t="s">
        <v>460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50</v>
      </c>
      <c r="C137" s="1"/>
      <c r="D137" s="1"/>
      <c r="E137" s="50" t="s">
        <v>461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52</v>
      </c>
      <c r="C138" s="52"/>
      <c r="D138" s="52"/>
      <c r="E138" s="53" t="s">
        <v>53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>
      <c r="A139" s="10"/>
      <c r="B139" s="41">
        <v>21</v>
      </c>
      <c r="C139" s="42" t="s">
        <v>462</v>
      </c>
      <c r="D139" s="42" t="s">
        <v>7</v>
      </c>
      <c r="E139" s="42" t="s">
        <v>463</v>
      </c>
      <c r="F139" s="42" t="s">
        <v>7</v>
      </c>
      <c r="G139" s="43" t="s">
        <v>117</v>
      </c>
      <c r="H139" s="55">
        <v>8.4700000000000006</v>
      </c>
      <c r="I139" s="56">
        <v>0</v>
      </c>
      <c r="J139" s="57">
        <f>ROUND(H139*I139,2)</f>
        <v>0</v>
      </c>
      <c r="K139" s="58">
        <v>0.20999999999999999</v>
      </c>
      <c r="L139" s="59">
        <f>ROUND(J139*1.21,2)</f>
        <v>0</v>
      </c>
      <c r="M139" s="13"/>
      <c r="N139" s="2"/>
      <c r="O139" s="2"/>
      <c r="P139" s="2"/>
      <c r="Q139" s="33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49" t="s">
        <v>46</v>
      </c>
      <c r="C140" s="1"/>
      <c r="D140" s="1"/>
      <c r="E140" s="50" t="s">
        <v>464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>
      <c r="A141" s="10"/>
      <c r="B141" s="49" t="s">
        <v>48</v>
      </c>
      <c r="C141" s="1"/>
      <c r="D141" s="1"/>
      <c r="E141" s="50" t="s">
        <v>465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9" t="s">
        <v>50</v>
      </c>
      <c r="C142" s="1"/>
      <c r="D142" s="1"/>
      <c r="E142" s="50" t="s">
        <v>466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thickBot="1">
      <c r="A143" s="10"/>
      <c r="B143" s="51" t="s">
        <v>52</v>
      </c>
      <c r="C143" s="52"/>
      <c r="D143" s="52"/>
      <c r="E143" s="53" t="s">
        <v>53</v>
      </c>
      <c r="F143" s="52"/>
      <c r="G143" s="52"/>
      <c r="H143" s="54"/>
      <c r="I143" s="52"/>
      <c r="J143" s="54"/>
      <c r="K143" s="52"/>
      <c r="L143" s="52"/>
      <c r="M143" s="13"/>
      <c r="N143" s="2"/>
      <c r="O143" s="2"/>
      <c r="P143" s="2"/>
      <c r="Q143" s="2"/>
    </row>
    <row r="144" thickTop="1">
      <c r="A144" s="10"/>
      <c r="B144" s="41">
        <v>22</v>
      </c>
      <c r="C144" s="42" t="s">
        <v>316</v>
      </c>
      <c r="D144" s="42" t="s">
        <v>7</v>
      </c>
      <c r="E144" s="42" t="s">
        <v>317</v>
      </c>
      <c r="F144" s="42" t="s">
        <v>7</v>
      </c>
      <c r="G144" s="43" t="s">
        <v>101</v>
      </c>
      <c r="H144" s="55">
        <v>180</v>
      </c>
      <c r="I144" s="56">
        <v>0</v>
      </c>
      <c r="J144" s="57">
        <f>ROUND(H144*I144,2)</f>
        <v>0</v>
      </c>
      <c r="K144" s="58">
        <v>0.20999999999999999</v>
      </c>
      <c r="L144" s="59">
        <f>ROUND(J144*1.21,2)</f>
        <v>0</v>
      </c>
      <c r="M144" s="13"/>
      <c r="N144" s="2"/>
      <c r="O144" s="2"/>
      <c r="P144" s="2"/>
      <c r="Q144" s="33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49" t="s">
        <v>46</v>
      </c>
      <c r="C145" s="1"/>
      <c r="D145" s="1"/>
      <c r="E145" s="50" t="s">
        <v>467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>
      <c r="A146" s="10"/>
      <c r="B146" s="49" t="s">
        <v>48</v>
      </c>
      <c r="C146" s="1"/>
      <c r="D146" s="1"/>
      <c r="E146" s="50" t="s">
        <v>468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>
      <c r="A147" s="10"/>
      <c r="B147" s="49" t="s">
        <v>50</v>
      </c>
      <c r="C147" s="1"/>
      <c r="D147" s="1"/>
      <c r="E147" s="50" t="s">
        <v>319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 thickBot="1">
      <c r="A148" s="10"/>
      <c r="B148" s="51" t="s">
        <v>52</v>
      </c>
      <c r="C148" s="52"/>
      <c r="D148" s="52"/>
      <c r="E148" s="53" t="s">
        <v>53</v>
      </c>
      <c r="F148" s="52"/>
      <c r="G148" s="52"/>
      <c r="H148" s="54"/>
      <c r="I148" s="52"/>
      <c r="J148" s="54"/>
      <c r="K148" s="52"/>
      <c r="L148" s="52"/>
      <c r="M148" s="13"/>
      <c r="N148" s="2"/>
      <c r="O148" s="2"/>
      <c r="P148" s="2"/>
      <c r="Q148" s="2"/>
    </row>
    <row r="149" thickTop="1" thickBot="1" ht="25" customHeight="1">
      <c r="A149" s="10"/>
      <c r="B149" s="1"/>
      <c r="C149" s="60">
        <v>2</v>
      </c>
      <c r="D149" s="1"/>
      <c r="E149" s="60" t="s">
        <v>85</v>
      </c>
      <c r="F149" s="1"/>
      <c r="G149" s="61" t="s">
        <v>77</v>
      </c>
      <c r="H149" s="62">
        <f>J104+J109+J114+J119+J124+J129+J134+J139+J144</f>
        <v>0</v>
      </c>
      <c r="I149" s="61" t="s">
        <v>78</v>
      </c>
      <c r="J149" s="63">
        <f>(L149-H149)</f>
        <v>0</v>
      </c>
      <c r="K149" s="61" t="s">
        <v>79</v>
      </c>
      <c r="L149" s="64">
        <f>ROUND((J104+J109+J114+J119+J124+J129+J134+J139+J144)*1.21,2)</f>
        <v>0</v>
      </c>
      <c r="M149" s="13"/>
      <c r="N149" s="2"/>
      <c r="O149" s="2"/>
      <c r="P149" s="2"/>
      <c r="Q149" s="33">
        <f>0+Q104+Q109+Q114+Q119+Q124+Q129+Q134+Q139+Q144</f>
        <v>0</v>
      </c>
      <c r="R149" s="9">
        <f>0+R104+R109+R114+R119+R124+R129+R134+R139+R144</f>
        <v>0</v>
      </c>
      <c r="S149" s="65">
        <f>Q149*(1+J149)+R149</f>
        <v>0</v>
      </c>
    </row>
    <row r="150" thickTop="1" thickBot="1" ht="25" customHeight="1">
      <c r="A150" s="10"/>
      <c r="B150" s="66"/>
      <c r="C150" s="66"/>
      <c r="D150" s="66"/>
      <c r="E150" s="66"/>
      <c r="F150" s="66"/>
      <c r="G150" s="67" t="s">
        <v>80</v>
      </c>
      <c r="H150" s="68">
        <f>0+J104+J109+J114+J119+J124+J129+J134+J139+J144</f>
        <v>0</v>
      </c>
      <c r="I150" s="67" t="s">
        <v>81</v>
      </c>
      <c r="J150" s="69">
        <f>0+J149</f>
        <v>0</v>
      </c>
      <c r="K150" s="67" t="s">
        <v>82</v>
      </c>
      <c r="L150" s="70">
        <f>0+L149</f>
        <v>0</v>
      </c>
      <c r="M150" s="13"/>
      <c r="N150" s="2"/>
      <c r="O150" s="2"/>
      <c r="P150" s="2"/>
      <c r="Q150" s="2"/>
    </row>
    <row r="151" ht="40" customHeight="1">
      <c r="A151" s="10"/>
      <c r="B151" s="75" t="s">
        <v>320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>
      <c r="A152" s="10"/>
      <c r="B152" s="41">
        <v>23</v>
      </c>
      <c r="C152" s="42" t="s">
        <v>469</v>
      </c>
      <c r="D152" s="42" t="s">
        <v>7</v>
      </c>
      <c r="E152" s="42" t="s">
        <v>470</v>
      </c>
      <c r="F152" s="42" t="s">
        <v>7</v>
      </c>
      <c r="G152" s="43" t="s">
        <v>117</v>
      </c>
      <c r="H152" s="44">
        <v>9.3000000000000007</v>
      </c>
      <c r="I152" s="45">
        <v>0</v>
      </c>
      <c r="J152" s="46">
        <f>ROUND(H152*I152,2)</f>
        <v>0</v>
      </c>
      <c r="K152" s="47">
        <v>0.20999999999999999</v>
      </c>
      <c r="L152" s="48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49" t="s">
        <v>46</v>
      </c>
      <c r="C153" s="1"/>
      <c r="D153" s="1"/>
      <c r="E153" s="50" t="s">
        <v>471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48</v>
      </c>
      <c r="C154" s="1"/>
      <c r="D154" s="1"/>
      <c r="E154" s="50" t="s">
        <v>472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50</v>
      </c>
      <c r="C155" s="1"/>
      <c r="D155" s="1"/>
      <c r="E155" s="50" t="s">
        <v>473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52</v>
      </c>
      <c r="C156" s="52"/>
      <c r="D156" s="52"/>
      <c r="E156" s="53" t="s">
        <v>53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24</v>
      </c>
      <c r="C157" s="42" t="s">
        <v>474</v>
      </c>
      <c r="D157" s="42" t="s">
        <v>7</v>
      </c>
      <c r="E157" s="42" t="s">
        <v>475</v>
      </c>
      <c r="F157" s="42" t="s">
        <v>7</v>
      </c>
      <c r="G157" s="43" t="s">
        <v>90</v>
      </c>
      <c r="H157" s="55">
        <v>1.1160000000000001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46</v>
      </c>
      <c r="C158" s="1"/>
      <c r="D158" s="1"/>
      <c r="E158" s="50" t="s">
        <v>476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48</v>
      </c>
      <c r="C159" s="1"/>
      <c r="D159" s="1"/>
      <c r="E159" s="50" t="s">
        <v>477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50</v>
      </c>
      <c r="C160" s="1"/>
      <c r="D160" s="1"/>
      <c r="E160" s="50" t="s">
        <v>478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>
      <c r="A161" s="10"/>
      <c r="B161" s="51" t="s">
        <v>52</v>
      </c>
      <c r="C161" s="52"/>
      <c r="D161" s="52"/>
      <c r="E161" s="53" t="s">
        <v>53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>
      <c r="A162" s="10"/>
      <c r="B162" s="41">
        <v>25</v>
      </c>
      <c r="C162" s="42" t="s">
        <v>479</v>
      </c>
      <c r="D162" s="42"/>
      <c r="E162" s="42" t="s">
        <v>480</v>
      </c>
      <c r="F162" s="42" t="s">
        <v>7</v>
      </c>
      <c r="G162" s="43" t="s">
        <v>117</v>
      </c>
      <c r="H162" s="55">
        <v>41.399999999999999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49" t="s">
        <v>46</v>
      </c>
      <c r="C163" s="1"/>
      <c r="D163" s="1"/>
      <c r="E163" s="50" t="s">
        <v>481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48</v>
      </c>
      <c r="C164" s="1"/>
      <c r="D164" s="1"/>
      <c r="E164" s="50" t="s">
        <v>482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50</v>
      </c>
      <c r="C165" s="1"/>
      <c r="D165" s="1"/>
      <c r="E165" s="50" t="s">
        <v>473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>
      <c r="A166" s="10"/>
      <c r="B166" s="51" t="s">
        <v>52</v>
      </c>
      <c r="C166" s="52"/>
      <c r="D166" s="52"/>
      <c r="E166" s="53" t="s">
        <v>53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>
      <c r="A167" s="10"/>
      <c r="B167" s="41">
        <v>26</v>
      </c>
      <c r="C167" s="42" t="s">
        <v>483</v>
      </c>
      <c r="D167" s="42" t="s">
        <v>7</v>
      </c>
      <c r="E167" s="42" t="s">
        <v>484</v>
      </c>
      <c r="F167" s="42" t="s">
        <v>7</v>
      </c>
      <c r="G167" s="43" t="s">
        <v>90</v>
      </c>
      <c r="H167" s="55">
        <v>3.3119999999999998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49" t="s">
        <v>46</v>
      </c>
      <c r="C168" s="1"/>
      <c r="D168" s="1"/>
      <c r="E168" s="50" t="s">
        <v>485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48</v>
      </c>
      <c r="C169" s="1"/>
      <c r="D169" s="1"/>
      <c r="E169" s="50" t="s">
        <v>486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50</v>
      </c>
      <c r="C170" s="1"/>
      <c r="D170" s="1"/>
      <c r="E170" s="50" t="s">
        <v>487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>
      <c r="A171" s="10"/>
      <c r="B171" s="51" t="s">
        <v>52</v>
      </c>
      <c r="C171" s="52"/>
      <c r="D171" s="52"/>
      <c r="E171" s="53" t="s">
        <v>53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 thickBot="1" ht="25" customHeight="1">
      <c r="A172" s="10"/>
      <c r="B172" s="1"/>
      <c r="C172" s="60">
        <v>3</v>
      </c>
      <c r="D172" s="1"/>
      <c r="E172" s="60" t="s">
        <v>222</v>
      </c>
      <c r="F172" s="1"/>
      <c r="G172" s="61" t="s">
        <v>77</v>
      </c>
      <c r="H172" s="62">
        <f>J152+J157+J162+J167</f>
        <v>0</v>
      </c>
      <c r="I172" s="61" t="s">
        <v>78</v>
      </c>
      <c r="J172" s="63">
        <f>(L172-H172)</f>
        <v>0</v>
      </c>
      <c r="K172" s="61" t="s">
        <v>79</v>
      </c>
      <c r="L172" s="64">
        <f>ROUND((J152+J157+J162+J167)*1.21,2)</f>
        <v>0</v>
      </c>
      <c r="M172" s="13"/>
      <c r="N172" s="2"/>
      <c r="O172" s="2"/>
      <c r="P172" s="2"/>
      <c r="Q172" s="33">
        <f>0+Q152+Q157+Q162+Q167</f>
        <v>0</v>
      </c>
      <c r="R172" s="9">
        <f>0+R152+R157+R162+R167</f>
        <v>0</v>
      </c>
      <c r="S172" s="65">
        <f>Q172*(1+J172)+R172</f>
        <v>0</v>
      </c>
    </row>
    <row r="173" thickTop="1" thickBot="1" ht="25" customHeight="1">
      <c r="A173" s="10"/>
      <c r="B173" s="66"/>
      <c r="C173" s="66"/>
      <c r="D173" s="66"/>
      <c r="E173" s="66"/>
      <c r="F173" s="66"/>
      <c r="G173" s="67" t="s">
        <v>80</v>
      </c>
      <c r="H173" s="68">
        <f>0+J152+J157+J162+J167</f>
        <v>0</v>
      </c>
      <c r="I173" s="67" t="s">
        <v>81</v>
      </c>
      <c r="J173" s="69">
        <f>0+J172</f>
        <v>0</v>
      </c>
      <c r="K173" s="67" t="s">
        <v>82</v>
      </c>
      <c r="L173" s="70">
        <f>0+L172</f>
        <v>0</v>
      </c>
      <c r="M173" s="13"/>
      <c r="N173" s="2"/>
      <c r="O173" s="2"/>
      <c r="P173" s="2"/>
      <c r="Q173" s="2"/>
    </row>
    <row r="174" ht="40" customHeight="1">
      <c r="A174" s="10"/>
      <c r="B174" s="75" t="s">
        <v>331</v>
      </c>
      <c r="C174" s="1"/>
      <c r="D174" s="1"/>
      <c r="E174" s="1"/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1">
        <v>27</v>
      </c>
      <c r="C175" s="42" t="s">
        <v>488</v>
      </c>
      <c r="D175" s="42" t="s">
        <v>7</v>
      </c>
      <c r="E175" s="42" t="s">
        <v>489</v>
      </c>
      <c r="F175" s="42" t="s">
        <v>7</v>
      </c>
      <c r="G175" s="43" t="s">
        <v>117</v>
      </c>
      <c r="H175" s="44">
        <v>9</v>
      </c>
      <c r="I175" s="45">
        <v>0</v>
      </c>
      <c r="J175" s="46">
        <f>ROUND(H175*I175,2)</f>
        <v>0</v>
      </c>
      <c r="K175" s="47">
        <v>0.20999999999999999</v>
      </c>
      <c r="L175" s="48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46</v>
      </c>
      <c r="C176" s="1"/>
      <c r="D176" s="1"/>
      <c r="E176" s="50" t="s">
        <v>490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48</v>
      </c>
      <c r="C177" s="1"/>
      <c r="D177" s="1"/>
      <c r="E177" s="50" t="s">
        <v>491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50</v>
      </c>
      <c r="C178" s="1"/>
      <c r="D178" s="1"/>
      <c r="E178" s="50" t="s">
        <v>330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52</v>
      </c>
      <c r="C179" s="52"/>
      <c r="D179" s="52"/>
      <c r="E179" s="53" t="s">
        <v>53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>
      <c r="A180" s="10"/>
      <c r="B180" s="41">
        <v>28</v>
      </c>
      <c r="C180" s="42" t="s">
        <v>492</v>
      </c>
      <c r="D180" s="42" t="s">
        <v>7</v>
      </c>
      <c r="E180" s="42" t="s">
        <v>493</v>
      </c>
      <c r="F180" s="42" t="s">
        <v>7</v>
      </c>
      <c r="G180" s="43" t="s">
        <v>117</v>
      </c>
      <c r="H180" s="55">
        <v>4.5</v>
      </c>
      <c r="I180" s="56">
        <v>0</v>
      </c>
      <c r="J180" s="57">
        <f>ROUND(H180*I180,2)</f>
        <v>0</v>
      </c>
      <c r="K180" s="58">
        <v>0.20999999999999999</v>
      </c>
      <c r="L180" s="59">
        <f>ROUND(J180*1.21,2)</f>
        <v>0</v>
      </c>
      <c r="M180" s="13"/>
      <c r="N180" s="2"/>
      <c r="O180" s="2"/>
      <c r="P180" s="2"/>
      <c r="Q180" s="33">
        <f>IF(ISNUMBER(K180),IF(H180&gt;0,IF(I180&gt;0,J180,0),0),0)</f>
        <v>0</v>
      </c>
      <c r="R180" s="9">
        <f>IF(ISNUMBER(K180)=FALSE,J180,0)</f>
        <v>0</v>
      </c>
    </row>
    <row r="181">
      <c r="A181" s="10"/>
      <c r="B181" s="49" t="s">
        <v>46</v>
      </c>
      <c r="C181" s="1"/>
      <c r="D181" s="1"/>
      <c r="E181" s="50" t="s">
        <v>494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>
      <c r="A182" s="10"/>
      <c r="B182" s="49" t="s">
        <v>48</v>
      </c>
      <c r="C182" s="1"/>
      <c r="D182" s="1"/>
      <c r="E182" s="50" t="s">
        <v>436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>
      <c r="A183" s="10"/>
      <c r="B183" s="49" t="s">
        <v>50</v>
      </c>
      <c r="C183" s="1"/>
      <c r="D183" s="1"/>
      <c r="E183" s="50" t="s">
        <v>330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thickBot="1">
      <c r="A184" s="10"/>
      <c r="B184" s="51" t="s">
        <v>52</v>
      </c>
      <c r="C184" s="52"/>
      <c r="D184" s="52"/>
      <c r="E184" s="53" t="s">
        <v>53</v>
      </c>
      <c r="F184" s="52"/>
      <c r="G184" s="52"/>
      <c r="H184" s="54"/>
      <c r="I184" s="52"/>
      <c r="J184" s="54"/>
      <c r="K184" s="52"/>
      <c r="L184" s="52"/>
      <c r="M184" s="13"/>
      <c r="N184" s="2"/>
      <c r="O184" s="2"/>
      <c r="P184" s="2"/>
      <c r="Q184" s="2"/>
    </row>
    <row r="185" thickTop="1">
      <c r="A185" s="10"/>
      <c r="B185" s="41">
        <v>29</v>
      </c>
      <c r="C185" s="42" t="s">
        <v>495</v>
      </c>
      <c r="D185" s="42">
        <v>1</v>
      </c>
      <c r="E185" s="42" t="s">
        <v>496</v>
      </c>
      <c r="F185" s="42" t="s">
        <v>7</v>
      </c>
      <c r="G185" s="43" t="s">
        <v>117</v>
      </c>
      <c r="H185" s="55">
        <v>14.1</v>
      </c>
      <c r="I185" s="56">
        <v>0</v>
      </c>
      <c r="J185" s="57">
        <f>ROUND(H185*I185,2)</f>
        <v>0</v>
      </c>
      <c r="K185" s="58">
        <v>0.20999999999999999</v>
      </c>
      <c r="L185" s="59">
        <f>ROUND(J185*1.21,2)</f>
        <v>0</v>
      </c>
      <c r="M185" s="13"/>
      <c r="N185" s="2"/>
      <c r="O185" s="2"/>
      <c r="P185" s="2"/>
      <c r="Q185" s="33">
        <f>IF(ISNUMBER(K185),IF(H185&gt;0,IF(I185&gt;0,J185,0),0),0)</f>
        <v>0</v>
      </c>
      <c r="R185" s="9">
        <f>IF(ISNUMBER(K185)=FALSE,J185,0)</f>
        <v>0</v>
      </c>
    </row>
    <row r="186">
      <c r="A186" s="10"/>
      <c r="B186" s="49" t="s">
        <v>46</v>
      </c>
      <c r="C186" s="1"/>
      <c r="D186" s="1"/>
      <c r="E186" s="50" t="s">
        <v>497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>
      <c r="A187" s="10"/>
      <c r="B187" s="49" t="s">
        <v>48</v>
      </c>
      <c r="C187" s="1"/>
      <c r="D187" s="1"/>
      <c r="E187" s="50" t="s">
        <v>498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>
      <c r="A188" s="10"/>
      <c r="B188" s="49" t="s">
        <v>50</v>
      </c>
      <c r="C188" s="1"/>
      <c r="D188" s="1"/>
      <c r="E188" s="50" t="s">
        <v>499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thickBot="1">
      <c r="A189" s="10"/>
      <c r="B189" s="51" t="s">
        <v>52</v>
      </c>
      <c r="C189" s="52"/>
      <c r="D189" s="52"/>
      <c r="E189" s="53" t="s">
        <v>53</v>
      </c>
      <c r="F189" s="52"/>
      <c r="G189" s="52"/>
      <c r="H189" s="54"/>
      <c r="I189" s="52"/>
      <c r="J189" s="54"/>
      <c r="K189" s="52"/>
      <c r="L189" s="52"/>
      <c r="M189" s="13"/>
      <c r="N189" s="2"/>
      <c r="O189" s="2"/>
      <c r="P189" s="2"/>
      <c r="Q189" s="2"/>
    </row>
    <row r="190" thickTop="1">
      <c r="A190" s="10"/>
      <c r="B190" s="41">
        <v>30</v>
      </c>
      <c r="C190" s="42" t="s">
        <v>495</v>
      </c>
      <c r="D190" s="42">
        <v>2</v>
      </c>
      <c r="E190" s="42" t="s">
        <v>496</v>
      </c>
      <c r="F190" s="42" t="s">
        <v>7</v>
      </c>
      <c r="G190" s="43" t="s">
        <v>117</v>
      </c>
      <c r="H190" s="55">
        <v>48.590000000000003</v>
      </c>
      <c r="I190" s="56">
        <v>0</v>
      </c>
      <c r="J190" s="57">
        <f>ROUND(H190*I190,2)</f>
        <v>0</v>
      </c>
      <c r="K190" s="58">
        <v>0.20999999999999999</v>
      </c>
      <c r="L190" s="59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49" t="s">
        <v>46</v>
      </c>
      <c r="C191" s="1"/>
      <c r="D191" s="1"/>
      <c r="E191" s="50" t="s">
        <v>500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>
      <c r="A192" s="10"/>
      <c r="B192" s="49" t="s">
        <v>48</v>
      </c>
      <c r="C192" s="1"/>
      <c r="D192" s="1"/>
      <c r="E192" s="50" t="s">
        <v>501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9" t="s">
        <v>50</v>
      </c>
      <c r="C193" s="1"/>
      <c r="D193" s="1"/>
      <c r="E193" s="50" t="s">
        <v>499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thickBot="1">
      <c r="A194" s="10"/>
      <c r="B194" s="51" t="s">
        <v>52</v>
      </c>
      <c r="C194" s="52"/>
      <c r="D194" s="52"/>
      <c r="E194" s="53" t="s">
        <v>53</v>
      </c>
      <c r="F194" s="52"/>
      <c r="G194" s="52"/>
      <c r="H194" s="54"/>
      <c r="I194" s="52"/>
      <c r="J194" s="54"/>
      <c r="K194" s="52"/>
      <c r="L194" s="52"/>
      <c r="M194" s="13"/>
      <c r="N194" s="2"/>
      <c r="O194" s="2"/>
      <c r="P194" s="2"/>
      <c r="Q194" s="2"/>
    </row>
    <row r="195" thickTop="1">
      <c r="A195" s="10"/>
      <c r="B195" s="41">
        <v>31</v>
      </c>
      <c r="C195" s="42" t="s">
        <v>502</v>
      </c>
      <c r="D195" s="42" t="s">
        <v>7</v>
      </c>
      <c r="E195" s="42" t="s">
        <v>503</v>
      </c>
      <c r="F195" s="42" t="s">
        <v>7</v>
      </c>
      <c r="G195" s="43" t="s">
        <v>117</v>
      </c>
      <c r="H195" s="55">
        <v>1.5</v>
      </c>
      <c r="I195" s="56">
        <v>0</v>
      </c>
      <c r="J195" s="57">
        <f>ROUND(H195*I195,2)</f>
        <v>0</v>
      </c>
      <c r="K195" s="58">
        <v>0.20999999999999999</v>
      </c>
      <c r="L195" s="59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>
      <c r="A196" s="10"/>
      <c r="B196" s="49" t="s">
        <v>46</v>
      </c>
      <c r="C196" s="1"/>
      <c r="D196" s="1"/>
      <c r="E196" s="50" t="s">
        <v>504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>
      <c r="A197" s="10"/>
      <c r="B197" s="49" t="s">
        <v>48</v>
      </c>
      <c r="C197" s="1"/>
      <c r="D197" s="1"/>
      <c r="E197" s="50" t="s">
        <v>418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50</v>
      </c>
      <c r="C198" s="1"/>
      <c r="D198" s="1"/>
      <c r="E198" s="50" t="s">
        <v>499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>
      <c r="A199" s="10"/>
      <c r="B199" s="51" t="s">
        <v>52</v>
      </c>
      <c r="C199" s="52"/>
      <c r="D199" s="52"/>
      <c r="E199" s="53" t="s">
        <v>53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 thickBot="1" ht="25" customHeight="1">
      <c r="A200" s="10"/>
      <c r="B200" s="1"/>
      <c r="C200" s="60">
        <v>4</v>
      </c>
      <c r="D200" s="1"/>
      <c r="E200" s="60" t="s">
        <v>223</v>
      </c>
      <c r="F200" s="1"/>
      <c r="G200" s="61" t="s">
        <v>77</v>
      </c>
      <c r="H200" s="62">
        <f>J175+J180+J185+J190+J195</f>
        <v>0</v>
      </c>
      <c r="I200" s="61" t="s">
        <v>78</v>
      </c>
      <c r="J200" s="63">
        <f>(L200-H200)</f>
        <v>0</v>
      </c>
      <c r="K200" s="61" t="s">
        <v>79</v>
      </c>
      <c r="L200" s="64">
        <f>ROUND((J175+J180+J185+J190+J195)*1.21,2)</f>
        <v>0</v>
      </c>
      <c r="M200" s="13"/>
      <c r="N200" s="2"/>
      <c r="O200" s="2"/>
      <c r="P200" s="2"/>
      <c r="Q200" s="33">
        <f>0+Q175+Q180+Q185+Q190+Q195</f>
        <v>0</v>
      </c>
      <c r="R200" s="9">
        <f>0+R175+R180+R185+R190+R195</f>
        <v>0</v>
      </c>
      <c r="S200" s="65">
        <f>Q200*(1+J200)+R200</f>
        <v>0</v>
      </c>
    </row>
    <row r="201" thickTop="1" thickBot="1" ht="25" customHeight="1">
      <c r="A201" s="10"/>
      <c r="B201" s="66"/>
      <c r="C201" s="66"/>
      <c r="D201" s="66"/>
      <c r="E201" s="66"/>
      <c r="F201" s="66"/>
      <c r="G201" s="67" t="s">
        <v>80</v>
      </c>
      <c r="H201" s="68">
        <f>0+J175+J180+J185+J190+J195</f>
        <v>0</v>
      </c>
      <c r="I201" s="67" t="s">
        <v>81</v>
      </c>
      <c r="J201" s="69">
        <f>0+J200</f>
        <v>0</v>
      </c>
      <c r="K201" s="67" t="s">
        <v>82</v>
      </c>
      <c r="L201" s="70">
        <f>0+L200</f>
        <v>0</v>
      </c>
      <c r="M201" s="13"/>
      <c r="N201" s="2"/>
      <c r="O201" s="2"/>
      <c r="P201" s="2"/>
      <c r="Q201" s="2"/>
    </row>
    <row r="202" ht="40" customHeight="1">
      <c r="A202" s="10"/>
      <c r="B202" s="75" t="s">
        <v>505</v>
      </c>
      <c r="C202" s="1"/>
      <c r="D202" s="1"/>
      <c r="E202" s="1"/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1">
        <v>32</v>
      </c>
      <c r="C203" s="42" t="s">
        <v>506</v>
      </c>
      <c r="D203" s="42" t="s">
        <v>7</v>
      </c>
      <c r="E203" s="42" t="s">
        <v>507</v>
      </c>
      <c r="F203" s="42" t="s">
        <v>7</v>
      </c>
      <c r="G203" s="43" t="s">
        <v>101</v>
      </c>
      <c r="H203" s="44">
        <v>61.5</v>
      </c>
      <c r="I203" s="45">
        <v>0</v>
      </c>
      <c r="J203" s="46">
        <f>ROUND(H203*I203,2)</f>
        <v>0</v>
      </c>
      <c r="K203" s="47">
        <v>0.20999999999999999</v>
      </c>
      <c r="L203" s="48">
        <f>ROUND(J203*1.21,2)</f>
        <v>0</v>
      </c>
      <c r="M203" s="13"/>
      <c r="N203" s="2"/>
      <c r="O203" s="2"/>
      <c r="P203" s="2"/>
      <c r="Q203" s="33">
        <f>IF(ISNUMBER(K203),IF(H203&gt;0,IF(I203&gt;0,J203,0),0),0)</f>
        <v>0</v>
      </c>
      <c r="R203" s="9">
        <f>IF(ISNUMBER(K203)=FALSE,J203,0)</f>
        <v>0</v>
      </c>
    </row>
    <row r="204">
      <c r="A204" s="10"/>
      <c r="B204" s="49" t="s">
        <v>46</v>
      </c>
      <c r="C204" s="1"/>
      <c r="D204" s="1"/>
      <c r="E204" s="50" t="s">
        <v>508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>
      <c r="A205" s="10"/>
      <c r="B205" s="49" t="s">
        <v>48</v>
      </c>
      <c r="C205" s="1"/>
      <c r="D205" s="1"/>
      <c r="E205" s="50" t="s">
        <v>509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>
      <c r="A206" s="10"/>
      <c r="B206" s="49" t="s">
        <v>50</v>
      </c>
      <c r="C206" s="1"/>
      <c r="D206" s="1"/>
      <c r="E206" s="50" t="s">
        <v>510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thickBot="1">
      <c r="A207" s="10"/>
      <c r="B207" s="51" t="s">
        <v>52</v>
      </c>
      <c r="C207" s="52"/>
      <c r="D207" s="52"/>
      <c r="E207" s="53" t="s">
        <v>53</v>
      </c>
      <c r="F207" s="52"/>
      <c r="G207" s="52"/>
      <c r="H207" s="54"/>
      <c r="I207" s="52"/>
      <c r="J207" s="54"/>
      <c r="K207" s="52"/>
      <c r="L207" s="52"/>
      <c r="M207" s="13"/>
      <c r="N207" s="2"/>
      <c r="O207" s="2"/>
      <c r="P207" s="2"/>
      <c r="Q207" s="2"/>
    </row>
    <row r="208" thickTop="1">
      <c r="A208" s="10"/>
      <c r="B208" s="41">
        <v>33</v>
      </c>
      <c r="C208" s="42" t="s">
        <v>511</v>
      </c>
      <c r="D208" s="42" t="s">
        <v>7</v>
      </c>
      <c r="E208" s="42" t="s">
        <v>512</v>
      </c>
      <c r="F208" s="42" t="s">
        <v>7</v>
      </c>
      <c r="G208" s="43" t="s">
        <v>101</v>
      </c>
      <c r="H208" s="55">
        <v>61.5</v>
      </c>
      <c r="I208" s="56">
        <v>0</v>
      </c>
      <c r="J208" s="57">
        <f>ROUND(H208*I208,2)</f>
        <v>0</v>
      </c>
      <c r="K208" s="58">
        <v>0.20999999999999999</v>
      </c>
      <c r="L208" s="59">
        <f>ROUND(J208*1.21,2)</f>
        <v>0</v>
      </c>
      <c r="M208" s="13"/>
      <c r="N208" s="2"/>
      <c r="O208" s="2"/>
      <c r="P208" s="2"/>
      <c r="Q208" s="33">
        <f>IF(ISNUMBER(K208),IF(H208&gt;0,IF(I208&gt;0,J208,0),0),0)</f>
        <v>0</v>
      </c>
      <c r="R208" s="9">
        <f>IF(ISNUMBER(K208)=FALSE,J208,0)</f>
        <v>0</v>
      </c>
    </row>
    <row r="209">
      <c r="A209" s="10"/>
      <c r="B209" s="49" t="s">
        <v>46</v>
      </c>
      <c r="C209" s="1"/>
      <c r="D209" s="1"/>
      <c r="E209" s="50" t="s">
        <v>513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>
      <c r="A210" s="10"/>
      <c r="B210" s="49" t="s">
        <v>48</v>
      </c>
      <c r="C210" s="1"/>
      <c r="D210" s="1"/>
      <c r="E210" s="50" t="s">
        <v>509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9" t="s">
        <v>50</v>
      </c>
      <c r="C211" s="1"/>
      <c r="D211" s="1"/>
      <c r="E211" s="50" t="s">
        <v>514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 thickBot="1">
      <c r="A212" s="10"/>
      <c r="B212" s="51" t="s">
        <v>52</v>
      </c>
      <c r="C212" s="52"/>
      <c r="D212" s="52"/>
      <c r="E212" s="53" t="s">
        <v>53</v>
      </c>
      <c r="F212" s="52"/>
      <c r="G212" s="52"/>
      <c r="H212" s="54"/>
      <c r="I212" s="52"/>
      <c r="J212" s="54"/>
      <c r="K212" s="52"/>
      <c r="L212" s="52"/>
      <c r="M212" s="13"/>
      <c r="N212" s="2"/>
      <c r="O212" s="2"/>
      <c r="P212" s="2"/>
      <c r="Q212" s="2"/>
    </row>
    <row r="213" thickTop="1">
      <c r="A213" s="10"/>
      <c r="B213" s="41">
        <v>34</v>
      </c>
      <c r="C213" s="42" t="s">
        <v>515</v>
      </c>
      <c r="D213" s="42" t="s">
        <v>7</v>
      </c>
      <c r="E213" s="42" t="s">
        <v>516</v>
      </c>
      <c r="F213" s="42" t="s">
        <v>7</v>
      </c>
      <c r="G213" s="43" t="s">
        <v>101</v>
      </c>
      <c r="H213" s="55">
        <v>13.1</v>
      </c>
      <c r="I213" s="56">
        <v>0</v>
      </c>
      <c r="J213" s="57">
        <f>ROUND(H213*I213,2)</f>
        <v>0</v>
      </c>
      <c r="K213" s="58">
        <v>0.20999999999999999</v>
      </c>
      <c r="L213" s="59">
        <f>ROUND(J213*1.21,2)</f>
        <v>0</v>
      </c>
      <c r="M213" s="13"/>
      <c r="N213" s="2"/>
      <c r="O213" s="2"/>
      <c r="P213" s="2"/>
      <c r="Q213" s="33">
        <f>IF(ISNUMBER(K213),IF(H213&gt;0,IF(I213&gt;0,J213,0),0),0)</f>
        <v>0</v>
      </c>
      <c r="R213" s="9">
        <f>IF(ISNUMBER(K213)=FALSE,J213,0)</f>
        <v>0</v>
      </c>
    </row>
    <row r="214">
      <c r="A214" s="10"/>
      <c r="B214" s="49" t="s">
        <v>46</v>
      </c>
      <c r="C214" s="1"/>
      <c r="D214" s="1"/>
      <c r="E214" s="50" t="s">
        <v>517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>
      <c r="A215" s="10"/>
      <c r="B215" s="49" t="s">
        <v>48</v>
      </c>
      <c r="C215" s="1"/>
      <c r="D215" s="1"/>
      <c r="E215" s="50" t="s">
        <v>518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>
      <c r="A216" s="10"/>
      <c r="B216" s="49" t="s">
        <v>50</v>
      </c>
      <c r="C216" s="1"/>
      <c r="D216" s="1"/>
      <c r="E216" s="50" t="s">
        <v>519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thickBot="1">
      <c r="A217" s="10"/>
      <c r="B217" s="51" t="s">
        <v>52</v>
      </c>
      <c r="C217" s="52"/>
      <c r="D217" s="52"/>
      <c r="E217" s="53" t="s">
        <v>53</v>
      </c>
      <c r="F217" s="52"/>
      <c r="G217" s="52"/>
      <c r="H217" s="54"/>
      <c r="I217" s="52"/>
      <c r="J217" s="54"/>
      <c r="K217" s="52"/>
      <c r="L217" s="52"/>
      <c r="M217" s="13"/>
      <c r="N217" s="2"/>
      <c r="O217" s="2"/>
      <c r="P217" s="2"/>
      <c r="Q217" s="2"/>
    </row>
    <row r="218" thickTop="1" thickBot="1" ht="25" customHeight="1">
      <c r="A218" s="10"/>
      <c r="B218" s="1"/>
      <c r="C218" s="60">
        <v>7</v>
      </c>
      <c r="D218" s="1"/>
      <c r="E218" s="60" t="s">
        <v>392</v>
      </c>
      <c r="F218" s="1"/>
      <c r="G218" s="61" t="s">
        <v>77</v>
      </c>
      <c r="H218" s="62">
        <f>J203+J208+J213</f>
        <v>0</v>
      </c>
      <c r="I218" s="61" t="s">
        <v>78</v>
      </c>
      <c r="J218" s="63">
        <f>(L218-H218)</f>
        <v>0</v>
      </c>
      <c r="K218" s="61" t="s">
        <v>79</v>
      </c>
      <c r="L218" s="64">
        <f>ROUND((J203+J208+J213)*1.21,2)</f>
        <v>0</v>
      </c>
      <c r="M218" s="13"/>
      <c r="N218" s="2"/>
      <c r="O218" s="2"/>
      <c r="P218" s="2"/>
      <c r="Q218" s="33">
        <f>0+Q203+Q208+Q213</f>
        <v>0</v>
      </c>
      <c r="R218" s="9">
        <f>0+R203+R208+R213</f>
        <v>0</v>
      </c>
      <c r="S218" s="65">
        <f>Q218*(1+J218)+R218</f>
        <v>0</v>
      </c>
    </row>
    <row r="219" thickTop="1" thickBot="1" ht="25" customHeight="1">
      <c r="A219" s="10"/>
      <c r="B219" s="66"/>
      <c r="C219" s="66"/>
      <c r="D219" s="66"/>
      <c r="E219" s="66"/>
      <c r="F219" s="66"/>
      <c r="G219" s="67" t="s">
        <v>80</v>
      </c>
      <c r="H219" s="68">
        <f>0+J203+J208+J213</f>
        <v>0</v>
      </c>
      <c r="I219" s="67" t="s">
        <v>81</v>
      </c>
      <c r="J219" s="69">
        <f>0+J218</f>
        <v>0</v>
      </c>
      <c r="K219" s="67" t="s">
        <v>82</v>
      </c>
      <c r="L219" s="70">
        <f>0+L218</f>
        <v>0</v>
      </c>
      <c r="M219" s="13"/>
      <c r="N219" s="2"/>
      <c r="O219" s="2"/>
      <c r="P219" s="2"/>
      <c r="Q219" s="2"/>
    </row>
    <row r="220" ht="40" customHeight="1">
      <c r="A220" s="10"/>
      <c r="B220" s="75" t="s">
        <v>341</v>
      </c>
      <c r="C220" s="1"/>
      <c r="D220" s="1"/>
      <c r="E220" s="1"/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1">
        <v>35</v>
      </c>
      <c r="C221" s="42" t="s">
        <v>520</v>
      </c>
      <c r="D221" s="42" t="s">
        <v>7</v>
      </c>
      <c r="E221" s="42" t="s">
        <v>521</v>
      </c>
      <c r="F221" s="42" t="s">
        <v>7</v>
      </c>
      <c r="G221" s="43" t="s">
        <v>182</v>
      </c>
      <c r="H221" s="44">
        <v>8</v>
      </c>
      <c r="I221" s="45">
        <v>0</v>
      </c>
      <c r="J221" s="46">
        <f>ROUND(H221*I221,2)</f>
        <v>0</v>
      </c>
      <c r="K221" s="47">
        <v>0.20999999999999999</v>
      </c>
      <c r="L221" s="48">
        <f>ROUND(J221*1.21,2)</f>
        <v>0</v>
      </c>
      <c r="M221" s="13"/>
      <c r="N221" s="2"/>
      <c r="O221" s="2"/>
      <c r="P221" s="2"/>
      <c r="Q221" s="33">
        <f>IF(ISNUMBER(K221),IF(H221&gt;0,IF(I221&gt;0,J221,0),0),0)</f>
        <v>0</v>
      </c>
      <c r="R221" s="9">
        <f>IF(ISNUMBER(K221)=FALSE,J221,0)</f>
        <v>0</v>
      </c>
    </row>
    <row r="222">
      <c r="A222" s="10"/>
      <c r="B222" s="49" t="s">
        <v>46</v>
      </c>
      <c r="C222" s="1"/>
      <c r="D222" s="1"/>
      <c r="E222" s="50" t="s">
        <v>522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>
      <c r="A223" s="10"/>
      <c r="B223" s="49" t="s">
        <v>48</v>
      </c>
      <c r="C223" s="1"/>
      <c r="D223" s="1"/>
      <c r="E223" s="50" t="s">
        <v>523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>
      <c r="A224" s="10"/>
      <c r="B224" s="49" t="s">
        <v>50</v>
      </c>
      <c r="C224" s="1"/>
      <c r="D224" s="1"/>
      <c r="E224" s="50" t="s">
        <v>524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 thickBot="1">
      <c r="A225" s="10"/>
      <c r="B225" s="51" t="s">
        <v>52</v>
      </c>
      <c r="C225" s="52"/>
      <c r="D225" s="52"/>
      <c r="E225" s="53" t="s">
        <v>53</v>
      </c>
      <c r="F225" s="52"/>
      <c r="G225" s="52"/>
      <c r="H225" s="54"/>
      <c r="I225" s="52"/>
      <c r="J225" s="54"/>
      <c r="K225" s="52"/>
      <c r="L225" s="52"/>
      <c r="M225" s="13"/>
      <c r="N225" s="2"/>
      <c r="O225" s="2"/>
      <c r="P225" s="2"/>
      <c r="Q225" s="2"/>
    </row>
    <row r="226" thickTop="1">
      <c r="A226" s="10"/>
      <c r="B226" s="41">
        <v>36</v>
      </c>
      <c r="C226" s="42" t="s">
        <v>525</v>
      </c>
      <c r="D226" s="42" t="s">
        <v>7</v>
      </c>
      <c r="E226" s="42" t="s">
        <v>526</v>
      </c>
      <c r="F226" s="42" t="s">
        <v>7</v>
      </c>
      <c r="G226" s="43" t="s">
        <v>182</v>
      </c>
      <c r="H226" s="55">
        <v>30</v>
      </c>
      <c r="I226" s="56">
        <v>0</v>
      </c>
      <c r="J226" s="57">
        <f>ROUND(H226*I226,2)</f>
        <v>0</v>
      </c>
      <c r="K226" s="58">
        <v>0.20999999999999999</v>
      </c>
      <c r="L226" s="59">
        <f>ROUND(J226*1.21,2)</f>
        <v>0</v>
      </c>
      <c r="M226" s="13"/>
      <c r="N226" s="2"/>
      <c r="O226" s="2"/>
      <c r="P226" s="2"/>
      <c r="Q226" s="33">
        <f>IF(ISNUMBER(K226),IF(H226&gt;0,IF(I226&gt;0,J226,0),0),0)</f>
        <v>0</v>
      </c>
      <c r="R226" s="9">
        <f>IF(ISNUMBER(K226)=FALSE,J226,0)</f>
        <v>0</v>
      </c>
    </row>
    <row r="227">
      <c r="A227" s="10"/>
      <c r="B227" s="49" t="s">
        <v>46</v>
      </c>
      <c r="C227" s="1"/>
      <c r="D227" s="1"/>
      <c r="E227" s="50" t="s">
        <v>527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>
      <c r="A228" s="10"/>
      <c r="B228" s="49" t="s">
        <v>48</v>
      </c>
      <c r="C228" s="1"/>
      <c r="D228" s="1"/>
      <c r="E228" s="50" t="s">
        <v>528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>
      <c r="A229" s="10"/>
      <c r="B229" s="49" t="s">
        <v>50</v>
      </c>
      <c r="C229" s="1"/>
      <c r="D229" s="1"/>
      <c r="E229" s="50" t="s">
        <v>524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 thickBot="1">
      <c r="A230" s="10"/>
      <c r="B230" s="51" t="s">
        <v>52</v>
      </c>
      <c r="C230" s="52"/>
      <c r="D230" s="52"/>
      <c r="E230" s="53" t="s">
        <v>53</v>
      </c>
      <c r="F230" s="52"/>
      <c r="G230" s="52"/>
      <c r="H230" s="54"/>
      <c r="I230" s="52"/>
      <c r="J230" s="54"/>
      <c r="K230" s="52"/>
      <c r="L230" s="52"/>
      <c r="M230" s="13"/>
      <c r="N230" s="2"/>
      <c r="O230" s="2"/>
      <c r="P230" s="2"/>
      <c r="Q230" s="2"/>
    </row>
    <row r="231" thickTop="1" thickBot="1" ht="25" customHeight="1">
      <c r="A231" s="10"/>
      <c r="B231" s="1"/>
      <c r="C231" s="60">
        <v>8</v>
      </c>
      <c r="D231" s="1"/>
      <c r="E231" s="60" t="s">
        <v>224</v>
      </c>
      <c r="F231" s="1"/>
      <c r="G231" s="61" t="s">
        <v>77</v>
      </c>
      <c r="H231" s="62">
        <f>J221+J226</f>
        <v>0</v>
      </c>
      <c r="I231" s="61" t="s">
        <v>78</v>
      </c>
      <c r="J231" s="63">
        <f>(L231-H231)</f>
        <v>0</v>
      </c>
      <c r="K231" s="61" t="s">
        <v>79</v>
      </c>
      <c r="L231" s="64">
        <f>ROUND((J221+J226)*1.21,2)</f>
        <v>0</v>
      </c>
      <c r="M231" s="13"/>
      <c r="N231" s="2"/>
      <c r="O231" s="2"/>
      <c r="P231" s="2"/>
      <c r="Q231" s="33">
        <f>0+Q221+Q226</f>
        <v>0</v>
      </c>
      <c r="R231" s="9">
        <f>0+R221+R226</f>
        <v>0</v>
      </c>
      <c r="S231" s="65">
        <f>Q231*(1+J231)+R231</f>
        <v>0</v>
      </c>
    </row>
    <row r="232" thickTop="1" thickBot="1" ht="25" customHeight="1">
      <c r="A232" s="10"/>
      <c r="B232" s="66"/>
      <c r="C232" s="66"/>
      <c r="D232" s="66"/>
      <c r="E232" s="66"/>
      <c r="F232" s="66"/>
      <c r="G232" s="67" t="s">
        <v>80</v>
      </c>
      <c r="H232" s="68">
        <f>0+J221+J226</f>
        <v>0</v>
      </c>
      <c r="I232" s="67" t="s">
        <v>81</v>
      </c>
      <c r="J232" s="69">
        <f>0+J231</f>
        <v>0</v>
      </c>
      <c r="K232" s="67" t="s">
        <v>82</v>
      </c>
      <c r="L232" s="70">
        <f>0+L231</f>
        <v>0</v>
      </c>
      <c r="M232" s="13"/>
      <c r="N232" s="2"/>
      <c r="O232" s="2"/>
      <c r="P232" s="2"/>
      <c r="Q232" s="2"/>
    </row>
    <row r="233" ht="40" customHeight="1">
      <c r="A233" s="10"/>
      <c r="B233" s="75" t="s">
        <v>186</v>
      </c>
      <c r="C233" s="1"/>
      <c r="D233" s="1"/>
      <c r="E233" s="1"/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>
      <c r="A234" s="10"/>
      <c r="B234" s="41">
        <v>37</v>
      </c>
      <c r="C234" s="42" t="s">
        <v>529</v>
      </c>
      <c r="D234" s="42" t="s">
        <v>7</v>
      </c>
      <c r="E234" s="42" t="s">
        <v>530</v>
      </c>
      <c r="F234" s="42" t="s">
        <v>7</v>
      </c>
      <c r="G234" s="43" t="s">
        <v>182</v>
      </c>
      <c r="H234" s="44">
        <v>30</v>
      </c>
      <c r="I234" s="45">
        <v>0</v>
      </c>
      <c r="J234" s="46">
        <f>ROUND(H234*I234,2)</f>
        <v>0</v>
      </c>
      <c r="K234" s="47">
        <v>0.20999999999999999</v>
      </c>
      <c r="L234" s="48">
        <f>ROUND(J234*1.21,2)</f>
        <v>0</v>
      </c>
      <c r="M234" s="13"/>
      <c r="N234" s="2"/>
      <c r="O234" s="2"/>
      <c r="P234" s="2"/>
      <c r="Q234" s="33">
        <f>IF(ISNUMBER(K234),IF(H234&gt;0,IF(I234&gt;0,J234,0),0),0)</f>
        <v>0</v>
      </c>
      <c r="R234" s="9">
        <f>IF(ISNUMBER(K234)=FALSE,J234,0)</f>
        <v>0</v>
      </c>
    </row>
    <row r="235">
      <c r="A235" s="10"/>
      <c r="B235" s="49" t="s">
        <v>46</v>
      </c>
      <c r="C235" s="1"/>
      <c r="D235" s="1"/>
      <c r="E235" s="50" t="s">
        <v>531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>
      <c r="A236" s="10"/>
      <c r="B236" s="49" t="s">
        <v>48</v>
      </c>
      <c r="C236" s="1"/>
      <c r="D236" s="1"/>
      <c r="E236" s="50" t="s">
        <v>528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50</v>
      </c>
      <c r="C237" s="1"/>
      <c r="D237" s="1"/>
      <c r="E237" s="50" t="s">
        <v>532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>
      <c r="A238" s="10"/>
      <c r="B238" s="51" t="s">
        <v>52</v>
      </c>
      <c r="C238" s="52"/>
      <c r="D238" s="52"/>
      <c r="E238" s="53" t="s">
        <v>53</v>
      </c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>
      <c r="A239" s="10"/>
      <c r="B239" s="41">
        <v>38</v>
      </c>
      <c r="C239" s="42" t="s">
        <v>206</v>
      </c>
      <c r="D239" s="42" t="s">
        <v>7</v>
      </c>
      <c r="E239" s="42" t="s">
        <v>207</v>
      </c>
      <c r="F239" s="42" t="s">
        <v>7</v>
      </c>
      <c r="G239" s="43" t="s">
        <v>74</v>
      </c>
      <c r="H239" s="55">
        <v>3</v>
      </c>
      <c r="I239" s="56">
        <v>0</v>
      </c>
      <c r="J239" s="57">
        <f>ROUND(H239*I239,2)</f>
        <v>0</v>
      </c>
      <c r="K239" s="58">
        <v>0.20999999999999999</v>
      </c>
      <c r="L239" s="59">
        <f>ROUND(J239*1.21,2)</f>
        <v>0</v>
      </c>
      <c r="M239" s="13"/>
      <c r="N239" s="2"/>
      <c r="O239" s="2"/>
      <c r="P239" s="2"/>
      <c r="Q239" s="33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49" t="s">
        <v>46</v>
      </c>
      <c r="C240" s="1"/>
      <c r="D240" s="1"/>
      <c r="E240" s="50" t="s">
        <v>533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>
      <c r="A241" s="10"/>
      <c r="B241" s="49" t="s">
        <v>48</v>
      </c>
      <c r="C241" s="1"/>
      <c r="D241" s="1"/>
      <c r="E241" s="50" t="s">
        <v>111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50</v>
      </c>
      <c r="C242" s="1"/>
      <c r="D242" s="1"/>
      <c r="E242" s="50" t="s">
        <v>205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thickBot="1">
      <c r="A243" s="10"/>
      <c r="B243" s="51" t="s">
        <v>52</v>
      </c>
      <c r="C243" s="52"/>
      <c r="D243" s="52"/>
      <c r="E243" s="53" t="s">
        <v>53</v>
      </c>
      <c r="F243" s="52"/>
      <c r="G243" s="52"/>
      <c r="H243" s="54"/>
      <c r="I243" s="52"/>
      <c r="J243" s="54"/>
      <c r="K243" s="52"/>
      <c r="L243" s="52"/>
      <c r="M243" s="13"/>
      <c r="N243" s="2"/>
      <c r="O243" s="2"/>
      <c r="P243" s="2"/>
      <c r="Q243" s="2"/>
    </row>
    <row r="244" thickTop="1">
      <c r="A244" s="10"/>
      <c r="B244" s="41">
        <v>39</v>
      </c>
      <c r="C244" s="42" t="s">
        <v>534</v>
      </c>
      <c r="D244" s="42" t="s">
        <v>7</v>
      </c>
      <c r="E244" s="42" t="s">
        <v>535</v>
      </c>
      <c r="F244" s="42" t="s">
        <v>7</v>
      </c>
      <c r="G244" s="43" t="s">
        <v>101</v>
      </c>
      <c r="H244" s="55">
        <v>7.8499999999999996</v>
      </c>
      <c r="I244" s="56">
        <v>0</v>
      </c>
      <c r="J244" s="57">
        <f>ROUND(H244*I244,2)</f>
        <v>0</v>
      </c>
      <c r="K244" s="58">
        <v>0.20999999999999999</v>
      </c>
      <c r="L244" s="59">
        <f>ROUND(J244*1.21,2)</f>
        <v>0</v>
      </c>
      <c r="M244" s="13"/>
      <c r="N244" s="2"/>
      <c r="O244" s="2"/>
      <c r="P244" s="2"/>
      <c r="Q244" s="33">
        <f>IF(ISNUMBER(K244),IF(H244&gt;0,IF(I244&gt;0,J244,0),0),0)</f>
        <v>0</v>
      </c>
      <c r="R244" s="9">
        <f>IF(ISNUMBER(K244)=FALSE,J244,0)</f>
        <v>0</v>
      </c>
    </row>
    <row r="245">
      <c r="A245" s="10"/>
      <c r="B245" s="49" t="s">
        <v>46</v>
      </c>
      <c r="C245" s="1"/>
      <c r="D245" s="1"/>
      <c r="E245" s="50" t="s">
        <v>536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>
      <c r="A246" s="10"/>
      <c r="B246" s="49" t="s">
        <v>48</v>
      </c>
      <c r="C246" s="1"/>
      <c r="D246" s="1"/>
      <c r="E246" s="50" t="s">
        <v>537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50</v>
      </c>
      <c r="C247" s="1"/>
      <c r="D247" s="1"/>
      <c r="E247" s="50" t="s">
        <v>538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thickBot="1">
      <c r="A248" s="10"/>
      <c r="B248" s="51" t="s">
        <v>52</v>
      </c>
      <c r="C248" s="52"/>
      <c r="D248" s="52"/>
      <c r="E248" s="53" t="s">
        <v>53</v>
      </c>
      <c r="F248" s="52"/>
      <c r="G248" s="52"/>
      <c r="H248" s="54"/>
      <c r="I248" s="52"/>
      <c r="J248" s="54"/>
      <c r="K248" s="52"/>
      <c r="L248" s="52"/>
      <c r="M248" s="13"/>
      <c r="N248" s="2"/>
      <c r="O248" s="2"/>
      <c r="P248" s="2"/>
      <c r="Q248" s="2"/>
    </row>
    <row r="249" thickTop="1">
      <c r="A249" s="10"/>
      <c r="B249" s="41">
        <v>40</v>
      </c>
      <c r="C249" s="42" t="s">
        <v>539</v>
      </c>
      <c r="D249" s="42" t="s">
        <v>7</v>
      </c>
      <c r="E249" s="42" t="s">
        <v>540</v>
      </c>
      <c r="F249" s="42" t="s">
        <v>7</v>
      </c>
      <c r="G249" s="43" t="s">
        <v>182</v>
      </c>
      <c r="H249" s="55">
        <v>14.75</v>
      </c>
      <c r="I249" s="56">
        <v>0</v>
      </c>
      <c r="J249" s="57">
        <f>ROUND(H249*I249,2)</f>
        <v>0</v>
      </c>
      <c r="K249" s="58">
        <v>0.20999999999999999</v>
      </c>
      <c r="L249" s="59">
        <f>ROUND(J249*1.21,2)</f>
        <v>0</v>
      </c>
      <c r="M249" s="13"/>
      <c r="N249" s="2"/>
      <c r="O249" s="2"/>
      <c r="P249" s="2"/>
      <c r="Q249" s="33">
        <f>IF(ISNUMBER(K249),IF(H249&gt;0,IF(I249&gt;0,J249,0),0),0)</f>
        <v>0</v>
      </c>
      <c r="R249" s="9">
        <f>IF(ISNUMBER(K249)=FALSE,J249,0)</f>
        <v>0</v>
      </c>
    </row>
    <row r="250">
      <c r="A250" s="10"/>
      <c r="B250" s="49" t="s">
        <v>46</v>
      </c>
      <c r="C250" s="1"/>
      <c r="D250" s="1"/>
      <c r="E250" s="50" t="s">
        <v>536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>
      <c r="A251" s="10"/>
      <c r="B251" s="49" t="s">
        <v>48</v>
      </c>
      <c r="C251" s="1"/>
      <c r="D251" s="1"/>
      <c r="E251" s="50" t="s">
        <v>541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50</v>
      </c>
      <c r="C252" s="1"/>
      <c r="D252" s="1"/>
      <c r="E252" s="50" t="s">
        <v>542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thickBot="1">
      <c r="A253" s="10"/>
      <c r="B253" s="51" t="s">
        <v>52</v>
      </c>
      <c r="C253" s="52"/>
      <c r="D253" s="52"/>
      <c r="E253" s="53" t="s">
        <v>53</v>
      </c>
      <c r="F253" s="52"/>
      <c r="G253" s="52"/>
      <c r="H253" s="54"/>
      <c r="I253" s="52"/>
      <c r="J253" s="54"/>
      <c r="K253" s="52"/>
      <c r="L253" s="52"/>
      <c r="M253" s="13"/>
      <c r="N253" s="2"/>
      <c r="O253" s="2"/>
      <c r="P253" s="2"/>
      <c r="Q253" s="2"/>
    </row>
    <row r="254" thickTop="1">
      <c r="A254" s="10"/>
      <c r="B254" s="41">
        <v>41</v>
      </c>
      <c r="C254" s="42" t="s">
        <v>543</v>
      </c>
      <c r="D254" s="42" t="s">
        <v>7</v>
      </c>
      <c r="E254" s="42" t="s">
        <v>544</v>
      </c>
      <c r="F254" s="42" t="s">
        <v>7</v>
      </c>
      <c r="G254" s="43" t="s">
        <v>182</v>
      </c>
      <c r="H254" s="55">
        <v>14.75</v>
      </c>
      <c r="I254" s="56">
        <v>0</v>
      </c>
      <c r="J254" s="57">
        <f>ROUND(H254*I254,2)</f>
        <v>0</v>
      </c>
      <c r="K254" s="58">
        <v>0.20999999999999999</v>
      </c>
      <c r="L254" s="59">
        <f>ROUND(J254*1.21,2)</f>
        <v>0</v>
      </c>
      <c r="M254" s="13"/>
      <c r="N254" s="2"/>
      <c r="O254" s="2"/>
      <c r="P254" s="2"/>
      <c r="Q254" s="33">
        <f>IF(ISNUMBER(K254),IF(H254&gt;0,IF(I254&gt;0,J254,0),0),0)</f>
        <v>0</v>
      </c>
      <c r="R254" s="9">
        <f>IF(ISNUMBER(K254)=FALSE,J254,0)</f>
        <v>0</v>
      </c>
    </row>
    <row r="255">
      <c r="A255" s="10"/>
      <c r="B255" s="49" t="s">
        <v>46</v>
      </c>
      <c r="C255" s="1"/>
      <c r="D255" s="1"/>
      <c r="E255" s="50" t="s">
        <v>536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>
      <c r="A256" s="10"/>
      <c r="B256" s="49" t="s">
        <v>48</v>
      </c>
      <c r="C256" s="1"/>
      <c r="D256" s="1"/>
      <c r="E256" s="50" t="s">
        <v>7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50</v>
      </c>
      <c r="C257" s="1"/>
      <c r="D257" s="1"/>
      <c r="E257" s="50" t="s">
        <v>538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 thickBot="1">
      <c r="A258" s="10"/>
      <c r="B258" s="51" t="s">
        <v>52</v>
      </c>
      <c r="C258" s="52"/>
      <c r="D258" s="52"/>
      <c r="E258" s="53" t="s">
        <v>53</v>
      </c>
      <c r="F258" s="52"/>
      <c r="G258" s="52"/>
      <c r="H258" s="54"/>
      <c r="I258" s="52"/>
      <c r="J258" s="54"/>
      <c r="K258" s="52"/>
      <c r="L258" s="52"/>
      <c r="M258" s="13"/>
      <c r="N258" s="2"/>
      <c r="O258" s="2"/>
      <c r="P258" s="2"/>
      <c r="Q258" s="2"/>
    </row>
    <row r="259" thickTop="1" thickBot="1" ht="25" customHeight="1">
      <c r="A259" s="10"/>
      <c r="B259" s="1"/>
      <c r="C259" s="60">
        <v>9</v>
      </c>
      <c r="D259" s="1"/>
      <c r="E259" s="60" t="s">
        <v>87</v>
      </c>
      <c r="F259" s="1"/>
      <c r="G259" s="61" t="s">
        <v>77</v>
      </c>
      <c r="H259" s="62">
        <f>J234+J239+J244+J249+J254</f>
        <v>0</v>
      </c>
      <c r="I259" s="61" t="s">
        <v>78</v>
      </c>
      <c r="J259" s="63">
        <f>(L259-H259)</f>
        <v>0</v>
      </c>
      <c r="K259" s="61" t="s">
        <v>79</v>
      </c>
      <c r="L259" s="64">
        <f>ROUND((J234+J239+J244+J249+J254)*1.21,2)</f>
        <v>0</v>
      </c>
      <c r="M259" s="13"/>
      <c r="N259" s="2"/>
      <c r="O259" s="2"/>
      <c r="P259" s="2"/>
      <c r="Q259" s="33">
        <f>0+Q234+Q239+Q244+Q249+Q254</f>
        <v>0</v>
      </c>
      <c r="R259" s="9">
        <f>0+R234+R239+R244+R249+R254</f>
        <v>0</v>
      </c>
      <c r="S259" s="65">
        <f>Q259*(1+J259)+R259</f>
        <v>0</v>
      </c>
    </row>
    <row r="260" thickTop="1" thickBot="1" ht="25" customHeight="1">
      <c r="A260" s="10"/>
      <c r="B260" s="66"/>
      <c r="C260" s="66"/>
      <c r="D260" s="66"/>
      <c r="E260" s="66"/>
      <c r="F260" s="66"/>
      <c r="G260" s="67" t="s">
        <v>80</v>
      </c>
      <c r="H260" s="68">
        <f>0+J234+J239+J244+J249+J254</f>
        <v>0</v>
      </c>
      <c r="I260" s="67" t="s">
        <v>81</v>
      </c>
      <c r="J260" s="69">
        <f>0+J259</f>
        <v>0</v>
      </c>
      <c r="K260" s="67" t="s">
        <v>82</v>
      </c>
      <c r="L260" s="70">
        <f>0+L259</f>
        <v>0</v>
      </c>
      <c r="M260" s="13"/>
      <c r="N260" s="2"/>
      <c r="O260" s="2"/>
      <c r="P260" s="2"/>
      <c r="Q260" s="2"/>
    </row>
    <row r="261">
      <c r="A261" s="14"/>
      <c r="B261" s="4"/>
      <c r="C261" s="4"/>
      <c r="D261" s="4"/>
      <c r="E261" s="4"/>
      <c r="F261" s="4"/>
      <c r="G261" s="4"/>
      <c r="H261" s="71"/>
      <c r="I261" s="4"/>
      <c r="J261" s="71"/>
      <c r="K261" s="4"/>
      <c r="L261" s="4"/>
      <c r="M261" s="15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4:L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2:L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20:L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33:L23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0+(H53+H101+H149+H172+H200+H218+H231+H259)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0+H54+H102+H150+H173+H201+H219+H232+H260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545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ROUND(0+((H53+H101+H149+H172+H200+H218+H231+H259)*1.21),2)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AVERAGE(J53,J101,J149,J172,J200,J218,J231,J259)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36">
        <v>1</v>
      </c>
      <c r="C21" s="1"/>
      <c r="D21" s="1"/>
      <c r="E21" s="37" t="s">
        <v>84</v>
      </c>
      <c r="F21" s="1"/>
      <c r="G21" s="1"/>
      <c r="H21" s="1"/>
      <c r="I21" s="1"/>
      <c r="J21" s="1"/>
      <c r="K21" s="38">
        <f>0+J56+J61+J66+J71+J76+J81+J86+J91+J96</f>
        <v>0</v>
      </c>
      <c r="L21" s="38">
        <f>0+L101</f>
        <v>0</v>
      </c>
      <c r="M21" s="13"/>
      <c r="N21" s="2"/>
      <c r="O21" s="2"/>
      <c r="P21" s="2"/>
      <c r="Q21" s="2"/>
      <c r="S21" s="9">
        <f>S101</f>
        <v>0</v>
      </c>
    </row>
    <row r="22">
      <c r="A22" s="10"/>
      <c r="B22" s="36">
        <v>2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0+J104+J109+J114+J119+J124+J129+J134+J139+J144</f>
        <v>0</v>
      </c>
      <c r="L22" s="38">
        <f>0+L149</f>
        <v>0</v>
      </c>
      <c r="M22" s="13"/>
      <c r="N22" s="2"/>
      <c r="O22" s="2"/>
      <c r="P22" s="2"/>
      <c r="Q22" s="2"/>
      <c r="S22" s="9">
        <f>S149</f>
        <v>0</v>
      </c>
    </row>
    <row r="23">
      <c r="A23" s="10"/>
      <c r="B23" s="36">
        <v>3</v>
      </c>
      <c r="C23" s="1"/>
      <c r="D23" s="1"/>
      <c r="E23" s="37" t="s">
        <v>222</v>
      </c>
      <c r="F23" s="1"/>
      <c r="G23" s="1"/>
      <c r="H23" s="1"/>
      <c r="I23" s="1"/>
      <c r="J23" s="1"/>
      <c r="K23" s="38">
        <f>0+J152+J157+J162+J167</f>
        <v>0</v>
      </c>
      <c r="L23" s="38">
        <f>0+L172</f>
        <v>0</v>
      </c>
      <c r="M23" s="13"/>
      <c r="N23" s="2"/>
      <c r="O23" s="2"/>
      <c r="P23" s="2"/>
      <c r="Q23" s="2"/>
      <c r="S23" s="9">
        <f>S172</f>
        <v>0</v>
      </c>
    </row>
    <row r="24">
      <c r="A24" s="10"/>
      <c r="B24" s="36">
        <v>4</v>
      </c>
      <c r="C24" s="1"/>
      <c r="D24" s="1"/>
      <c r="E24" s="37" t="s">
        <v>223</v>
      </c>
      <c r="F24" s="1"/>
      <c r="G24" s="1"/>
      <c r="H24" s="1"/>
      <c r="I24" s="1"/>
      <c r="J24" s="1"/>
      <c r="K24" s="38">
        <f>0+J175+J180+J185+J190+J195</f>
        <v>0</v>
      </c>
      <c r="L24" s="38">
        <f>0+L200</f>
        <v>0</v>
      </c>
      <c r="M24" s="13"/>
      <c r="N24" s="2"/>
      <c r="O24" s="2"/>
      <c r="P24" s="2"/>
      <c r="Q24" s="2"/>
      <c r="S24" s="9">
        <f>S200</f>
        <v>0</v>
      </c>
    </row>
    <row r="25">
      <c r="A25" s="10"/>
      <c r="B25" s="36">
        <v>7</v>
      </c>
      <c r="C25" s="1"/>
      <c r="D25" s="1"/>
      <c r="E25" s="37" t="s">
        <v>392</v>
      </c>
      <c r="F25" s="1"/>
      <c r="G25" s="1"/>
      <c r="H25" s="1"/>
      <c r="I25" s="1"/>
      <c r="J25" s="1"/>
      <c r="K25" s="38">
        <f>0+J203+J208+J213</f>
        <v>0</v>
      </c>
      <c r="L25" s="38">
        <f>0+L218</f>
        <v>0</v>
      </c>
      <c r="M25" s="74"/>
      <c r="N25" s="2"/>
      <c r="O25" s="2"/>
      <c r="P25" s="2"/>
      <c r="Q25" s="2"/>
      <c r="S25" s="9">
        <f>S218</f>
        <v>0</v>
      </c>
    </row>
    <row r="26">
      <c r="A26" s="10"/>
      <c r="B26" s="36">
        <v>8</v>
      </c>
      <c r="C26" s="1"/>
      <c r="D26" s="1"/>
      <c r="E26" s="37" t="s">
        <v>224</v>
      </c>
      <c r="F26" s="1"/>
      <c r="G26" s="1"/>
      <c r="H26" s="1"/>
      <c r="I26" s="1"/>
      <c r="J26" s="1"/>
      <c r="K26" s="38">
        <f>0+J221+J226</f>
        <v>0</v>
      </c>
      <c r="L26" s="38">
        <f>0+L231</f>
        <v>0</v>
      </c>
      <c r="M26" s="74"/>
      <c r="N26" s="2"/>
      <c r="O26" s="2"/>
      <c r="P26" s="2"/>
      <c r="Q26" s="2"/>
      <c r="S26" s="9">
        <f>S231</f>
        <v>0</v>
      </c>
    </row>
    <row r="27">
      <c r="A27" s="10"/>
      <c r="B27" s="36">
        <v>9</v>
      </c>
      <c r="C27" s="1"/>
      <c r="D27" s="1"/>
      <c r="E27" s="37" t="s">
        <v>87</v>
      </c>
      <c r="F27" s="1"/>
      <c r="G27" s="1"/>
      <c r="H27" s="1"/>
      <c r="I27" s="1"/>
      <c r="J27" s="1"/>
      <c r="K27" s="38">
        <f>0+J234+J239+J244+J249+J254</f>
        <v>0</v>
      </c>
      <c r="L27" s="38">
        <f>0+L259</f>
        <v>0</v>
      </c>
      <c r="M27" s="74"/>
      <c r="N27" s="2"/>
      <c r="O27" s="2"/>
      <c r="P27" s="2"/>
      <c r="Q27" s="2"/>
      <c r="S27" s="9">
        <f>S259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10"/>
      <c r="B31" s="34" t="s">
        <v>35</v>
      </c>
      <c r="C31" s="34" t="s">
        <v>31</v>
      </c>
      <c r="D31" s="34" t="s">
        <v>36</v>
      </c>
      <c r="E31" s="34" t="s">
        <v>32</v>
      </c>
      <c r="F31" s="34" t="s">
        <v>37</v>
      </c>
      <c r="G31" s="35" t="s">
        <v>38</v>
      </c>
      <c r="H31" s="23" t="s">
        <v>39</v>
      </c>
      <c r="I31" s="23" t="s">
        <v>40</v>
      </c>
      <c r="J31" s="23" t="s">
        <v>17</v>
      </c>
      <c r="K31" s="35" t="s">
        <v>41</v>
      </c>
      <c r="L31" s="23" t="s">
        <v>18</v>
      </c>
      <c r="M31" s="74"/>
      <c r="N31" s="2"/>
      <c r="O31" s="2"/>
      <c r="P31" s="2"/>
      <c r="Q31" s="2"/>
    </row>
    <row r="32" ht="40" customHeight="1">
      <c r="A32" s="10"/>
      <c r="B32" s="39" t="s">
        <v>42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1">
        <v>1</v>
      </c>
      <c r="C33" s="42" t="s">
        <v>88</v>
      </c>
      <c r="D33" s="42" t="s">
        <v>7</v>
      </c>
      <c r="E33" s="42" t="s">
        <v>89</v>
      </c>
      <c r="F33" s="42" t="s">
        <v>7</v>
      </c>
      <c r="G33" s="43" t="s">
        <v>90</v>
      </c>
      <c r="H33" s="44">
        <v>642.24599999999998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46</v>
      </c>
      <c r="C34" s="1"/>
      <c r="D34" s="1"/>
      <c r="E34" s="50" t="s">
        <v>393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48</v>
      </c>
      <c r="C35" s="1"/>
      <c r="D35" s="1"/>
      <c r="E35" s="50" t="s">
        <v>546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50</v>
      </c>
      <c r="C36" s="1"/>
      <c r="D36" s="1"/>
      <c r="E36" s="50" t="s">
        <v>93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52</v>
      </c>
      <c r="C37" s="52"/>
      <c r="D37" s="52"/>
      <c r="E37" s="53" t="s">
        <v>53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2</v>
      </c>
      <c r="C38" s="42" t="s">
        <v>227</v>
      </c>
      <c r="D38" s="42" t="s">
        <v>7</v>
      </c>
      <c r="E38" s="42" t="s">
        <v>228</v>
      </c>
      <c r="F38" s="42" t="s">
        <v>7</v>
      </c>
      <c r="G38" s="43" t="s">
        <v>90</v>
      </c>
      <c r="H38" s="55">
        <v>534.78399999999999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46</v>
      </c>
      <c r="C39" s="1"/>
      <c r="D39" s="1"/>
      <c r="E39" s="50" t="s">
        <v>395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48</v>
      </c>
      <c r="C40" s="1"/>
      <c r="D40" s="1"/>
      <c r="E40" s="50" t="s">
        <v>547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50</v>
      </c>
      <c r="C41" s="1"/>
      <c r="D41" s="1"/>
      <c r="E41" s="50" t="s">
        <v>93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52</v>
      </c>
      <c r="C42" s="52"/>
      <c r="D42" s="52"/>
      <c r="E42" s="53" t="s">
        <v>53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3</v>
      </c>
      <c r="C43" s="42" t="s">
        <v>231</v>
      </c>
      <c r="D43" s="42"/>
      <c r="E43" s="42" t="s">
        <v>232</v>
      </c>
      <c r="F43" s="42" t="s">
        <v>7</v>
      </c>
      <c r="G43" s="43" t="s">
        <v>90</v>
      </c>
      <c r="H43" s="55">
        <v>29.289999999999999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46</v>
      </c>
      <c r="C44" s="1"/>
      <c r="D44" s="1"/>
      <c r="E44" s="50" t="s">
        <v>397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48</v>
      </c>
      <c r="C45" s="1"/>
      <c r="D45" s="1"/>
      <c r="E45" s="50" t="s">
        <v>548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50</v>
      </c>
      <c r="C46" s="1"/>
      <c r="D46" s="1"/>
      <c r="E46" s="50" t="s">
        <v>93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52</v>
      </c>
      <c r="C47" s="52"/>
      <c r="D47" s="52"/>
      <c r="E47" s="53" t="s">
        <v>53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4</v>
      </c>
      <c r="C48" s="42" t="s">
        <v>399</v>
      </c>
      <c r="D48" s="42"/>
      <c r="E48" s="42" t="s">
        <v>400</v>
      </c>
      <c r="F48" s="42" t="s">
        <v>7</v>
      </c>
      <c r="G48" s="43" t="s">
        <v>90</v>
      </c>
      <c r="H48" s="55">
        <v>21.966999999999999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46</v>
      </c>
      <c r="C49" s="1"/>
      <c r="D49" s="1"/>
      <c r="E49" s="50" t="s">
        <v>401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48</v>
      </c>
      <c r="C50" s="1"/>
      <c r="D50" s="1"/>
      <c r="E50" s="50" t="s">
        <v>549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50</v>
      </c>
      <c r="C51" s="1"/>
      <c r="D51" s="1"/>
      <c r="E51" s="50" t="s">
        <v>93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52</v>
      </c>
      <c r="C52" s="52"/>
      <c r="D52" s="52"/>
      <c r="E52" s="53" t="s">
        <v>53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33</v>
      </c>
      <c r="F53" s="1"/>
      <c r="G53" s="61" t="s">
        <v>77</v>
      </c>
      <c r="H53" s="62">
        <f>J33+J38+J43+J48</f>
        <v>0</v>
      </c>
      <c r="I53" s="61" t="s">
        <v>78</v>
      </c>
      <c r="J53" s="63">
        <f>(L53-H53)</f>
        <v>0</v>
      </c>
      <c r="K53" s="61" t="s">
        <v>79</v>
      </c>
      <c r="L53" s="64">
        <f>ROUND((J33+J38+J43+J48)*1.21,2)</f>
        <v>0</v>
      </c>
      <c r="M53" s="13"/>
      <c r="N53" s="2"/>
      <c r="O53" s="2"/>
      <c r="P53" s="2"/>
      <c r="Q53" s="33">
        <f>0+Q33+Q38+Q43+Q48</f>
        <v>0</v>
      </c>
      <c r="R53" s="9">
        <f>0+R33+R38+R43+R48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80</v>
      </c>
      <c r="H54" s="68">
        <f>0+J33+J38+J43+J48</f>
        <v>0</v>
      </c>
      <c r="I54" s="67" t="s">
        <v>81</v>
      </c>
      <c r="J54" s="69">
        <f>0+J53</f>
        <v>0</v>
      </c>
      <c r="K54" s="67" t="s">
        <v>82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5" t="s">
        <v>98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1">
        <v>5</v>
      </c>
      <c r="C56" s="42" t="s">
        <v>403</v>
      </c>
      <c r="D56" s="42">
        <v>1</v>
      </c>
      <c r="E56" s="42" t="s">
        <v>404</v>
      </c>
      <c r="F56" s="42" t="s">
        <v>7</v>
      </c>
      <c r="G56" s="43" t="s">
        <v>117</v>
      </c>
      <c r="H56" s="44">
        <v>60.719999999999999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46</v>
      </c>
      <c r="C57" s="1"/>
      <c r="D57" s="1"/>
      <c r="E57" s="50" t="s">
        <v>405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48</v>
      </c>
      <c r="C58" s="1"/>
      <c r="D58" s="1"/>
      <c r="E58" s="50" t="s">
        <v>550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50</v>
      </c>
      <c r="C59" s="1"/>
      <c r="D59" s="1"/>
      <c r="E59" s="50" t="s">
        <v>243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6</v>
      </c>
      <c r="C61" s="42" t="s">
        <v>403</v>
      </c>
      <c r="D61" s="42">
        <v>2</v>
      </c>
      <c r="E61" s="42" t="s">
        <v>404</v>
      </c>
      <c r="F61" s="42" t="s">
        <v>7</v>
      </c>
      <c r="G61" s="43" t="s">
        <v>117</v>
      </c>
      <c r="H61" s="55">
        <v>182.16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46</v>
      </c>
      <c r="C62" s="1"/>
      <c r="D62" s="1"/>
      <c r="E62" s="50" t="s">
        <v>407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48</v>
      </c>
      <c r="C63" s="1"/>
      <c r="D63" s="1"/>
      <c r="E63" s="50" t="s">
        <v>551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50</v>
      </c>
      <c r="C64" s="1"/>
      <c r="D64" s="1"/>
      <c r="E64" s="50" t="s">
        <v>243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52</v>
      </c>
      <c r="C65" s="52"/>
      <c r="D65" s="52"/>
      <c r="E65" s="53" t="s">
        <v>53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7</v>
      </c>
      <c r="C66" s="42" t="s">
        <v>409</v>
      </c>
      <c r="D66" s="42">
        <v>1</v>
      </c>
      <c r="E66" s="42" t="s">
        <v>410</v>
      </c>
      <c r="F66" s="42" t="s">
        <v>7</v>
      </c>
      <c r="G66" s="43" t="s">
        <v>117</v>
      </c>
      <c r="H66" s="55">
        <v>91.079999999999998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46</v>
      </c>
      <c r="C67" s="1"/>
      <c r="D67" s="1"/>
      <c r="E67" s="50" t="s">
        <v>552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48</v>
      </c>
      <c r="C68" s="1"/>
      <c r="D68" s="1"/>
      <c r="E68" s="50" t="s">
        <v>553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50</v>
      </c>
      <c r="C69" s="1"/>
      <c r="D69" s="1"/>
      <c r="E69" s="50" t="s">
        <v>243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52</v>
      </c>
      <c r="C70" s="52"/>
      <c r="D70" s="52"/>
      <c r="E70" s="53" t="s">
        <v>53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8</v>
      </c>
      <c r="C71" s="42" t="s">
        <v>409</v>
      </c>
      <c r="D71" s="42">
        <v>2</v>
      </c>
      <c r="E71" s="42" t="s">
        <v>410</v>
      </c>
      <c r="F71" s="42" t="s">
        <v>7</v>
      </c>
      <c r="G71" s="43" t="s">
        <v>117</v>
      </c>
      <c r="H71" s="55">
        <v>273.24000000000001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46</v>
      </c>
      <c r="C72" s="1"/>
      <c r="D72" s="1"/>
      <c r="E72" s="50" t="s">
        <v>413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48</v>
      </c>
      <c r="C73" s="1"/>
      <c r="D73" s="1"/>
      <c r="E73" s="50" t="s">
        <v>554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50</v>
      </c>
      <c r="C74" s="1"/>
      <c r="D74" s="1"/>
      <c r="E74" s="50" t="s">
        <v>243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52</v>
      </c>
      <c r="C75" s="52"/>
      <c r="D75" s="52"/>
      <c r="E75" s="53" t="s">
        <v>53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9</v>
      </c>
      <c r="C76" s="42" t="s">
        <v>415</v>
      </c>
      <c r="D76" s="42" t="s">
        <v>7</v>
      </c>
      <c r="E76" s="42" t="s">
        <v>416</v>
      </c>
      <c r="F76" s="42" t="s">
        <v>7</v>
      </c>
      <c r="G76" s="43" t="s">
        <v>117</v>
      </c>
      <c r="H76" s="55">
        <v>16.5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46</v>
      </c>
      <c r="C77" s="1"/>
      <c r="D77" s="1"/>
      <c r="E77" s="50" t="s">
        <v>417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48</v>
      </c>
      <c r="C78" s="1"/>
      <c r="D78" s="1"/>
      <c r="E78" s="50" t="s">
        <v>555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50</v>
      </c>
      <c r="C79" s="1"/>
      <c r="D79" s="1"/>
      <c r="E79" s="50" t="s">
        <v>248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52</v>
      </c>
      <c r="C80" s="52"/>
      <c r="D80" s="52"/>
      <c r="E80" s="53" t="s">
        <v>53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10</v>
      </c>
      <c r="C81" s="42" t="s">
        <v>419</v>
      </c>
      <c r="D81" s="42" t="s">
        <v>7</v>
      </c>
      <c r="E81" s="42" t="s">
        <v>420</v>
      </c>
      <c r="F81" s="42" t="s">
        <v>7</v>
      </c>
      <c r="G81" s="43" t="s">
        <v>117</v>
      </c>
      <c r="H81" s="55">
        <v>66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46</v>
      </c>
      <c r="C82" s="1"/>
      <c r="D82" s="1"/>
      <c r="E82" s="50" t="s">
        <v>556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48</v>
      </c>
      <c r="C83" s="1"/>
      <c r="D83" s="1"/>
      <c r="E83" s="50" t="s">
        <v>557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50</v>
      </c>
      <c r="C84" s="1"/>
      <c r="D84" s="1"/>
      <c r="E84" s="50" t="s">
        <v>423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52</v>
      </c>
      <c r="C85" s="52"/>
      <c r="D85" s="52"/>
      <c r="E85" s="53" t="s">
        <v>53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11</v>
      </c>
      <c r="C86" s="42" t="s">
        <v>260</v>
      </c>
      <c r="D86" s="42" t="s">
        <v>7</v>
      </c>
      <c r="E86" s="42" t="s">
        <v>261</v>
      </c>
      <c r="F86" s="42" t="s">
        <v>7</v>
      </c>
      <c r="G86" s="43" t="s">
        <v>117</v>
      </c>
      <c r="H86" s="55">
        <v>788.70000000000005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46</v>
      </c>
      <c r="C87" s="1"/>
      <c r="D87" s="1"/>
      <c r="E87" s="50" t="s">
        <v>424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48</v>
      </c>
      <c r="C88" s="1"/>
      <c r="D88" s="1"/>
      <c r="E88" s="50" t="s">
        <v>558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50</v>
      </c>
      <c r="C89" s="1"/>
      <c r="D89" s="1"/>
      <c r="E89" s="50" t="s">
        <v>129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52</v>
      </c>
      <c r="C90" s="52"/>
      <c r="D90" s="52"/>
      <c r="E90" s="53" t="s">
        <v>53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12</v>
      </c>
      <c r="C91" s="42" t="s">
        <v>281</v>
      </c>
      <c r="D91" s="42" t="s">
        <v>7</v>
      </c>
      <c r="E91" s="42" t="s">
        <v>282</v>
      </c>
      <c r="F91" s="42" t="s">
        <v>7</v>
      </c>
      <c r="G91" s="43" t="s">
        <v>101</v>
      </c>
      <c r="H91" s="55">
        <v>660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46</v>
      </c>
      <c r="C92" s="1"/>
      <c r="D92" s="1"/>
      <c r="E92" s="50" t="s">
        <v>426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48</v>
      </c>
      <c r="C93" s="1"/>
      <c r="D93" s="1"/>
      <c r="E93" s="50" t="s">
        <v>559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50</v>
      </c>
      <c r="C94" s="1"/>
      <c r="D94" s="1"/>
      <c r="E94" s="50" t="s">
        <v>285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52</v>
      </c>
      <c r="C95" s="52"/>
      <c r="D95" s="52"/>
      <c r="E95" s="53" t="s">
        <v>53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13</v>
      </c>
      <c r="C96" s="42" t="s">
        <v>428</v>
      </c>
      <c r="D96" s="42" t="s">
        <v>7</v>
      </c>
      <c r="E96" s="42" t="s">
        <v>429</v>
      </c>
      <c r="F96" s="42" t="s">
        <v>7</v>
      </c>
      <c r="G96" s="43" t="s">
        <v>101</v>
      </c>
      <c r="H96" s="55">
        <v>12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46</v>
      </c>
      <c r="C97" s="1"/>
      <c r="D97" s="1"/>
      <c r="E97" s="50" t="s">
        <v>430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48</v>
      </c>
      <c r="C98" s="1"/>
      <c r="D98" s="1"/>
      <c r="E98" s="50" t="s">
        <v>560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50</v>
      </c>
      <c r="C99" s="1"/>
      <c r="D99" s="1"/>
      <c r="E99" s="50" t="s">
        <v>432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52</v>
      </c>
      <c r="C100" s="52"/>
      <c r="D100" s="52"/>
      <c r="E100" s="53" t="s">
        <v>53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 thickBot="1" ht="25" customHeight="1">
      <c r="A101" s="10"/>
      <c r="B101" s="1"/>
      <c r="C101" s="60">
        <v>1</v>
      </c>
      <c r="D101" s="1"/>
      <c r="E101" s="60" t="s">
        <v>84</v>
      </c>
      <c r="F101" s="1"/>
      <c r="G101" s="61" t="s">
        <v>77</v>
      </c>
      <c r="H101" s="62">
        <f>J56+J61+J66+J71+J76+J81+J86+J91+J96</f>
        <v>0</v>
      </c>
      <c r="I101" s="61" t="s">
        <v>78</v>
      </c>
      <c r="J101" s="63">
        <f>(L101-H101)</f>
        <v>0</v>
      </c>
      <c r="K101" s="61" t="s">
        <v>79</v>
      </c>
      <c r="L101" s="64">
        <f>ROUND((J56+J61+J66+J71+J76+J81+J86+J91+J96)*1.21,2)</f>
        <v>0</v>
      </c>
      <c r="M101" s="13"/>
      <c r="N101" s="2"/>
      <c r="O101" s="2"/>
      <c r="P101" s="2"/>
      <c r="Q101" s="33">
        <f>0+Q56+Q61+Q66+Q71+Q76+Q81+Q86+Q91+Q96</f>
        <v>0</v>
      </c>
      <c r="R101" s="9">
        <f>0+R56+R61+R66+R71+R76+R81+R86+R91+R96</f>
        <v>0</v>
      </c>
      <c r="S101" s="65">
        <f>Q101*(1+J101)+R101</f>
        <v>0</v>
      </c>
    </row>
    <row r="102" thickTop="1" thickBot="1" ht="25" customHeight="1">
      <c r="A102" s="10"/>
      <c r="B102" s="66"/>
      <c r="C102" s="66"/>
      <c r="D102" s="66"/>
      <c r="E102" s="66"/>
      <c r="F102" s="66"/>
      <c r="G102" s="67" t="s">
        <v>80</v>
      </c>
      <c r="H102" s="68">
        <f>0+J56+J61+J66+J71+J76+J81+J86+J91+J96</f>
        <v>0</v>
      </c>
      <c r="I102" s="67" t="s">
        <v>81</v>
      </c>
      <c r="J102" s="69">
        <f>0+J101</f>
        <v>0</v>
      </c>
      <c r="K102" s="67" t="s">
        <v>82</v>
      </c>
      <c r="L102" s="70">
        <f>0+L101</f>
        <v>0</v>
      </c>
      <c r="M102" s="13"/>
      <c r="N102" s="2"/>
      <c r="O102" s="2"/>
      <c r="P102" s="2"/>
      <c r="Q102" s="2"/>
    </row>
    <row r="103" ht="40" customHeight="1">
      <c r="A103" s="10"/>
      <c r="B103" s="75" t="s">
        <v>135</v>
      </c>
      <c r="C103" s="1"/>
      <c r="D103" s="1"/>
      <c r="E103" s="1"/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1">
        <v>14</v>
      </c>
      <c r="C104" s="42" t="s">
        <v>433</v>
      </c>
      <c r="D104" s="42" t="s">
        <v>7</v>
      </c>
      <c r="E104" s="42" t="s">
        <v>434</v>
      </c>
      <c r="F104" s="42" t="s">
        <v>7</v>
      </c>
      <c r="G104" s="43" t="s">
        <v>117</v>
      </c>
      <c r="H104" s="44">
        <v>18.899999999999999</v>
      </c>
      <c r="I104" s="45">
        <v>0</v>
      </c>
      <c r="J104" s="46">
        <f>ROUND(H104*I104,2)</f>
        <v>0</v>
      </c>
      <c r="K104" s="47">
        <v>0.20999999999999999</v>
      </c>
      <c r="L104" s="48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49" t="s">
        <v>46</v>
      </c>
      <c r="C105" s="1"/>
      <c r="D105" s="1"/>
      <c r="E105" s="50" t="s">
        <v>435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48</v>
      </c>
      <c r="C106" s="1"/>
      <c r="D106" s="1"/>
      <c r="E106" s="50" t="s">
        <v>561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50</v>
      </c>
      <c r="C107" s="1"/>
      <c r="D107" s="1"/>
      <c r="E107" s="50" t="s">
        <v>290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>
      <c r="A108" s="10"/>
      <c r="B108" s="51" t="s">
        <v>52</v>
      </c>
      <c r="C108" s="52"/>
      <c r="D108" s="52"/>
      <c r="E108" s="53" t="s">
        <v>53</v>
      </c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>
      <c r="A109" s="10"/>
      <c r="B109" s="41">
        <v>15</v>
      </c>
      <c r="C109" s="42" t="s">
        <v>291</v>
      </c>
      <c r="D109" s="42" t="s">
        <v>7</v>
      </c>
      <c r="E109" s="42" t="s">
        <v>292</v>
      </c>
      <c r="F109" s="42" t="s">
        <v>7</v>
      </c>
      <c r="G109" s="43" t="s">
        <v>101</v>
      </c>
      <c r="H109" s="55">
        <v>252</v>
      </c>
      <c r="I109" s="56">
        <v>0</v>
      </c>
      <c r="J109" s="57">
        <f>ROUND(H109*I109,2)</f>
        <v>0</v>
      </c>
      <c r="K109" s="58">
        <v>0.20999999999999999</v>
      </c>
      <c r="L109" s="59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49" t="s">
        <v>46</v>
      </c>
      <c r="C110" s="1"/>
      <c r="D110" s="1"/>
      <c r="E110" s="50" t="s">
        <v>437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48</v>
      </c>
      <c r="C111" s="1"/>
      <c r="D111" s="1"/>
      <c r="E111" s="50" t="s">
        <v>562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50</v>
      </c>
      <c r="C112" s="1"/>
      <c r="D112" s="1"/>
      <c r="E112" s="50" t="s">
        <v>295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thickBot="1">
      <c r="A113" s="10"/>
      <c r="B113" s="51" t="s">
        <v>52</v>
      </c>
      <c r="C113" s="52"/>
      <c r="D113" s="52"/>
      <c r="E113" s="53" t="s">
        <v>53</v>
      </c>
      <c r="F113" s="52"/>
      <c r="G113" s="52"/>
      <c r="H113" s="54"/>
      <c r="I113" s="52"/>
      <c r="J113" s="54"/>
      <c r="K113" s="52"/>
      <c r="L113" s="52"/>
      <c r="M113" s="13"/>
      <c r="N113" s="2"/>
      <c r="O113" s="2"/>
      <c r="P113" s="2"/>
      <c r="Q113" s="2"/>
    </row>
    <row r="114" thickTop="1">
      <c r="A114" s="10"/>
      <c r="B114" s="41">
        <v>16</v>
      </c>
      <c r="C114" s="42" t="s">
        <v>439</v>
      </c>
      <c r="D114" s="42" t="s">
        <v>7</v>
      </c>
      <c r="E114" s="42" t="s">
        <v>440</v>
      </c>
      <c r="F114" s="42" t="s">
        <v>7</v>
      </c>
      <c r="G114" s="43" t="s">
        <v>90</v>
      </c>
      <c r="H114" s="55">
        <v>17.135999999999999</v>
      </c>
      <c r="I114" s="56">
        <v>0</v>
      </c>
      <c r="J114" s="57">
        <f>ROUND(H114*I114,2)</f>
        <v>0</v>
      </c>
      <c r="K114" s="58">
        <v>0.20999999999999999</v>
      </c>
      <c r="L114" s="59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46</v>
      </c>
      <c r="C115" s="1"/>
      <c r="D115" s="1"/>
      <c r="E115" s="50" t="s">
        <v>441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48</v>
      </c>
      <c r="C116" s="1"/>
      <c r="D116" s="1"/>
      <c r="E116" s="50" t="s">
        <v>563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50</v>
      </c>
      <c r="C117" s="1"/>
      <c r="D117" s="1"/>
      <c r="E117" s="50" t="s">
        <v>443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52</v>
      </c>
      <c r="C118" s="52"/>
      <c r="D118" s="52"/>
      <c r="E118" s="53" t="s">
        <v>53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17</v>
      </c>
      <c r="C119" s="42" t="s">
        <v>444</v>
      </c>
      <c r="D119" s="42" t="s">
        <v>7</v>
      </c>
      <c r="E119" s="42" t="s">
        <v>445</v>
      </c>
      <c r="F119" s="42" t="s">
        <v>7</v>
      </c>
      <c r="G119" s="43" t="s">
        <v>182</v>
      </c>
      <c r="H119" s="55">
        <v>504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46</v>
      </c>
      <c r="C120" s="1"/>
      <c r="D120" s="1"/>
      <c r="E120" s="50" t="s">
        <v>446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48</v>
      </c>
      <c r="C121" s="1"/>
      <c r="D121" s="1"/>
      <c r="E121" s="50" t="s">
        <v>564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50</v>
      </c>
      <c r="C122" s="1"/>
      <c r="D122" s="1"/>
      <c r="E122" s="50" t="s">
        <v>448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52</v>
      </c>
      <c r="C123" s="52"/>
      <c r="D123" s="52"/>
      <c r="E123" s="53" t="s">
        <v>53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>
      <c r="A124" s="10"/>
      <c r="B124" s="41">
        <v>18</v>
      </c>
      <c r="C124" s="42" t="s">
        <v>449</v>
      </c>
      <c r="D124" s="42" t="s">
        <v>7</v>
      </c>
      <c r="E124" s="42" t="s">
        <v>450</v>
      </c>
      <c r="F124" s="42" t="s">
        <v>7</v>
      </c>
      <c r="G124" s="43" t="s">
        <v>182</v>
      </c>
      <c r="H124" s="55">
        <v>336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49" t="s">
        <v>46</v>
      </c>
      <c r="C125" s="1"/>
      <c r="D125" s="1"/>
      <c r="E125" s="50" t="s">
        <v>451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48</v>
      </c>
      <c r="C126" s="1"/>
      <c r="D126" s="1"/>
      <c r="E126" s="50" t="s">
        <v>565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50</v>
      </c>
      <c r="C127" s="1"/>
      <c r="D127" s="1"/>
      <c r="E127" s="50" t="s">
        <v>453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thickBot="1">
      <c r="A128" s="10"/>
      <c r="B128" s="51" t="s">
        <v>52</v>
      </c>
      <c r="C128" s="52"/>
      <c r="D128" s="52"/>
      <c r="E128" s="53" t="s">
        <v>53</v>
      </c>
      <c r="F128" s="52"/>
      <c r="G128" s="52"/>
      <c r="H128" s="54"/>
      <c r="I128" s="52"/>
      <c r="J128" s="54"/>
      <c r="K128" s="52"/>
      <c r="L128" s="52"/>
      <c r="M128" s="13"/>
      <c r="N128" s="2"/>
      <c r="O128" s="2"/>
      <c r="P128" s="2"/>
      <c r="Q128" s="2"/>
    </row>
    <row r="129" thickTop="1">
      <c r="A129" s="10"/>
      <c r="B129" s="41">
        <v>19</v>
      </c>
      <c r="C129" s="42" t="s">
        <v>454</v>
      </c>
      <c r="D129" s="42" t="s">
        <v>7</v>
      </c>
      <c r="E129" s="42" t="s">
        <v>455</v>
      </c>
      <c r="F129" s="42" t="s">
        <v>7</v>
      </c>
      <c r="G129" s="43" t="s">
        <v>182</v>
      </c>
      <c r="H129" s="55">
        <v>336</v>
      </c>
      <c r="I129" s="56">
        <v>0</v>
      </c>
      <c r="J129" s="57">
        <f>ROUND(H129*I129,2)</f>
        <v>0</v>
      </c>
      <c r="K129" s="58">
        <v>0.20999999999999999</v>
      </c>
      <c r="L129" s="59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46</v>
      </c>
      <c r="C130" s="1"/>
      <c r="D130" s="1"/>
      <c r="E130" s="50" t="s">
        <v>456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48</v>
      </c>
      <c r="C131" s="1"/>
      <c r="D131" s="1"/>
      <c r="E131" s="50" t="s">
        <v>565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50</v>
      </c>
      <c r="C132" s="1"/>
      <c r="D132" s="1"/>
      <c r="E132" s="50" t="s">
        <v>453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52</v>
      </c>
      <c r="C133" s="52"/>
      <c r="D133" s="52"/>
      <c r="E133" s="53" t="s">
        <v>53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20</v>
      </c>
      <c r="C134" s="42" t="s">
        <v>457</v>
      </c>
      <c r="D134" s="42" t="s">
        <v>7</v>
      </c>
      <c r="E134" s="42" t="s">
        <v>458</v>
      </c>
      <c r="F134" s="42" t="s">
        <v>7</v>
      </c>
      <c r="G134" s="43" t="s">
        <v>182</v>
      </c>
      <c r="H134" s="55">
        <v>252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46</v>
      </c>
      <c r="C135" s="1"/>
      <c r="D135" s="1"/>
      <c r="E135" s="50" t="s">
        <v>459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48</v>
      </c>
      <c r="C136" s="1"/>
      <c r="D136" s="1"/>
      <c r="E136" s="50" t="s">
        <v>566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50</v>
      </c>
      <c r="C137" s="1"/>
      <c r="D137" s="1"/>
      <c r="E137" s="50" t="s">
        <v>453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52</v>
      </c>
      <c r="C138" s="52"/>
      <c r="D138" s="52"/>
      <c r="E138" s="53" t="s">
        <v>53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>
      <c r="A139" s="10"/>
      <c r="B139" s="41">
        <v>21</v>
      </c>
      <c r="C139" s="42" t="s">
        <v>462</v>
      </c>
      <c r="D139" s="42" t="s">
        <v>7</v>
      </c>
      <c r="E139" s="42" t="s">
        <v>463</v>
      </c>
      <c r="F139" s="42" t="s">
        <v>7</v>
      </c>
      <c r="G139" s="43" t="s">
        <v>117</v>
      </c>
      <c r="H139" s="55">
        <v>35.573999999999998</v>
      </c>
      <c r="I139" s="56">
        <v>0</v>
      </c>
      <c r="J139" s="57">
        <f>ROUND(H139*I139,2)</f>
        <v>0</v>
      </c>
      <c r="K139" s="58">
        <v>0.20999999999999999</v>
      </c>
      <c r="L139" s="59">
        <f>ROUND(J139*1.21,2)</f>
        <v>0</v>
      </c>
      <c r="M139" s="13"/>
      <c r="N139" s="2"/>
      <c r="O139" s="2"/>
      <c r="P139" s="2"/>
      <c r="Q139" s="33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49" t="s">
        <v>46</v>
      </c>
      <c r="C140" s="1"/>
      <c r="D140" s="1"/>
      <c r="E140" s="50" t="s">
        <v>567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>
      <c r="A141" s="10"/>
      <c r="B141" s="49" t="s">
        <v>48</v>
      </c>
      <c r="C141" s="1"/>
      <c r="D141" s="1"/>
      <c r="E141" s="50" t="s">
        <v>568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9" t="s">
        <v>50</v>
      </c>
      <c r="C142" s="1"/>
      <c r="D142" s="1"/>
      <c r="E142" s="50" t="s">
        <v>466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thickBot="1">
      <c r="A143" s="10"/>
      <c r="B143" s="51" t="s">
        <v>52</v>
      </c>
      <c r="C143" s="52"/>
      <c r="D143" s="52"/>
      <c r="E143" s="53" t="s">
        <v>53</v>
      </c>
      <c r="F143" s="52"/>
      <c r="G143" s="52"/>
      <c r="H143" s="54"/>
      <c r="I143" s="52"/>
      <c r="J143" s="54"/>
      <c r="K143" s="52"/>
      <c r="L143" s="52"/>
      <c r="M143" s="13"/>
      <c r="N143" s="2"/>
      <c r="O143" s="2"/>
      <c r="P143" s="2"/>
      <c r="Q143" s="2"/>
    </row>
    <row r="144" thickTop="1">
      <c r="A144" s="10"/>
      <c r="B144" s="41">
        <v>22</v>
      </c>
      <c r="C144" s="42" t="s">
        <v>316</v>
      </c>
      <c r="D144" s="42" t="s">
        <v>7</v>
      </c>
      <c r="E144" s="42" t="s">
        <v>317</v>
      </c>
      <c r="F144" s="42" t="s">
        <v>7</v>
      </c>
      <c r="G144" s="43" t="s">
        <v>101</v>
      </c>
      <c r="H144" s="55">
        <v>660</v>
      </c>
      <c r="I144" s="56">
        <v>0</v>
      </c>
      <c r="J144" s="57">
        <f>ROUND(H144*I144,2)</f>
        <v>0</v>
      </c>
      <c r="K144" s="58">
        <v>0.20999999999999999</v>
      </c>
      <c r="L144" s="59">
        <f>ROUND(J144*1.21,2)</f>
        <v>0</v>
      </c>
      <c r="M144" s="13"/>
      <c r="N144" s="2"/>
      <c r="O144" s="2"/>
      <c r="P144" s="2"/>
      <c r="Q144" s="33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49" t="s">
        <v>46</v>
      </c>
      <c r="C145" s="1"/>
      <c r="D145" s="1"/>
      <c r="E145" s="50" t="s">
        <v>467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>
      <c r="A146" s="10"/>
      <c r="B146" s="49" t="s">
        <v>48</v>
      </c>
      <c r="C146" s="1"/>
      <c r="D146" s="1"/>
      <c r="E146" s="50" t="s">
        <v>569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>
      <c r="A147" s="10"/>
      <c r="B147" s="49" t="s">
        <v>50</v>
      </c>
      <c r="C147" s="1"/>
      <c r="D147" s="1"/>
      <c r="E147" s="50" t="s">
        <v>319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 thickBot="1">
      <c r="A148" s="10"/>
      <c r="B148" s="51" t="s">
        <v>52</v>
      </c>
      <c r="C148" s="52"/>
      <c r="D148" s="52"/>
      <c r="E148" s="53" t="s">
        <v>53</v>
      </c>
      <c r="F148" s="52"/>
      <c r="G148" s="52"/>
      <c r="H148" s="54"/>
      <c r="I148" s="52"/>
      <c r="J148" s="54"/>
      <c r="K148" s="52"/>
      <c r="L148" s="52"/>
      <c r="M148" s="13"/>
      <c r="N148" s="2"/>
      <c r="O148" s="2"/>
      <c r="P148" s="2"/>
      <c r="Q148" s="2"/>
    </row>
    <row r="149" thickTop="1" thickBot="1" ht="25" customHeight="1">
      <c r="A149" s="10"/>
      <c r="B149" s="1"/>
      <c r="C149" s="60">
        <v>2</v>
      </c>
      <c r="D149" s="1"/>
      <c r="E149" s="60" t="s">
        <v>85</v>
      </c>
      <c r="F149" s="1"/>
      <c r="G149" s="61" t="s">
        <v>77</v>
      </c>
      <c r="H149" s="62">
        <f>J104+J109+J114+J119+J124+J129+J134+J139+J144</f>
        <v>0</v>
      </c>
      <c r="I149" s="61" t="s">
        <v>78</v>
      </c>
      <c r="J149" s="63">
        <f>(L149-H149)</f>
        <v>0</v>
      </c>
      <c r="K149" s="61" t="s">
        <v>79</v>
      </c>
      <c r="L149" s="64">
        <f>ROUND((J104+J109+J114+J119+J124+J129+J134+J139+J144)*1.21,2)</f>
        <v>0</v>
      </c>
      <c r="M149" s="13"/>
      <c r="N149" s="2"/>
      <c r="O149" s="2"/>
      <c r="P149" s="2"/>
      <c r="Q149" s="33">
        <f>0+Q104+Q109+Q114+Q119+Q124+Q129+Q134+Q139+Q144</f>
        <v>0</v>
      </c>
      <c r="R149" s="9">
        <f>0+R104+R109+R114+R119+R124+R129+R134+R139+R144</f>
        <v>0</v>
      </c>
      <c r="S149" s="65">
        <f>Q149*(1+J149)+R149</f>
        <v>0</v>
      </c>
    </row>
    <row r="150" thickTop="1" thickBot="1" ht="25" customHeight="1">
      <c r="A150" s="10"/>
      <c r="B150" s="66"/>
      <c r="C150" s="66"/>
      <c r="D150" s="66"/>
      <c r="E150" s="66"/>
      <c r="F150" s="66"/>
      <c r="G150" s="67" t="s">
        <v>80</v>
      </c>
      <c r="H150" s="68">
        <f>0+J104+J109+J114+J119+J124+J129+J134+J139+J144</f>
        <v>0</v>
      </c>
      <c r="I150" s="67" t="s">
        <v>81</v>
      </c>
      <c r="J150" s="69">
        <f>0+J149</f>
        <v>0</v>
      </c>
      <c r="K150" s="67" t="s">
        <v>82</v>
      </c>
      <c r="L150" s="70">
        <f>0+L149</f>
        <v>0</v>
      </c>
      <c r="M150" s="13"/>
      <c r="N150" s="2"/>
      <c r="O150" s="2"/>
      <c r="P150" s="2"/>
      <c r="Q150" s="2"/>
    </row>
    <row r="151" ht="40" customHeight="1">
      <c r="A151" s="10"/>
      <c r="B151" s="75" t="s">
        <v>320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>
      <c r="A152" s="10"/>
      <c r="B152" s="41">
        <v>23</v>
      </c>
      <c r="C152" s="42" t="s">
        <v>469</v>
      </c>
      <c r="D152" s="42" t="s">
        <v>7</v>
      </c>
      <c r="E152" s="42" t="s">
        <v>470</v>
      </c>
      <c r="F152" s="42" t="s">
        <v>7</v>
      </c>
      <c r="G152" s="43" t="s">
        <v>117</v>
      </c>
      <c r="H152" s="44">
        <v>39.060000000000002</v>
      </c>
      <c r="I152" s="45">
        <v>0</v>
      </c>
      <c r="J152" s="46">
        <f>ROUND(H152*I152,2)</f>
        <v>0</v>
      </c>
      <c r="K152" s="47">
        <v>0.20999999999999999</v>
      </c>
      <c r="L152" s="48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49" t="s">
        <v>46</v>
      </c>
      <c r="C153" s="1"/>
      <c r="D153" s="1"/>
      <c r="E153" s="50" t="s">
        <v>471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48</v>
      </c>
      <c r="C154" s="1"/>
      <c r="D154" s="1"/>
      <c r="E154" s="50" t="s">
        <v>570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50</v>
      </c>
      <c r="C155" s="1"/>
      <c r="D155" s="1"/>
      <c r="E155" s="50" t="s">
        <v>473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52</v>
      </c>
      <c r="C156" s="52"/>
      <c r="D156" s="52"/>
      <c r="E156" s="53" t="s">
        <v>53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24</v>
      </c>
      <c r="C157" s="42" t="s">
        <v>474</v>
      </c>
      <c r="D157" s="42" t="s">
        <v>7</v>
      </c>
      <c r="E157" s="42" t="s">
        <v>475</v>
      </c>
      <c r="F157" s="42" t="s">
        <v>7</v>
      </c>
      <c r="G157" s="43" t="s">
        <v>90</v>
      </c>
      <c r="H157" s="55">
        <v>4.6870000000000003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46</v>
      </c>
      <c r="C158" s="1"/>
      <c r="D158" s="1"/>
      <c r="E158" s="50" t="s">
        <v>476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48</v>
      </c>
      <c r="C159" s="1"/>
      <c r="D159" s="1"/>
      <c r="E159" s="50" t="s">
        <v>571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50</v>
      </c>
      <c r="C160" s="1"/>
      <c r="D160" s="1"/>
      <c r="E160" s="50" t="s">
        <v>478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>
      <c r="A161" s="10"/>
      <c r="B161" s="51" t="s">
        <v>52</v>
      </c>
      <c r="C161" s="52"/>
      <c r="D161" s="52"/>
      <c r="E161" s="53" t="s">
        <v>53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>
      <c r="A162" s="10"/>
      <c r="B162" s="41">
        <v>25</v>
      </c>
      <c r="C162" s="42" t="s">
        <v>479</v>
      </c>
      <c r="D162" s="42"/>
      <c r="E162" s="42" t="s">
        <v>480</v>
      </c>
      <c r="F162" s="42" t="s">
        <v>7</v>
      </c>
      <c r="G162" s="43" t="s">
        <v>117</v>
      </c>
      <c r="H162" s="55">
        <v>220.5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49" t="s">
        <v>46</v>
      </c>
      <c r="C163" s="1"/>
      <c r="D163" s="1"/>
      <c r="E163" s="50" t="s">
        <v>481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48</v>
      </c>
      <c r="C164" s="1"/>
      <c r="D164" s="1"/>
      <c r="E164" s="50" t="s">
        <v>572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50</v>
      </c>
      <c r="C165" s="1"/>
      <c r="D165" s="1"/>
      <c r="E165" s="50" t="s">
        <v>473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>
      <c r="A166" s="10"/>
      <c r="B166" s="51" t="s">
        <v>52</v>
      </c>
      <c r="C166" s="52"/>
      <c r="D166" s="52"/>
      <c r="E166" s="53" t="s">
        <v>53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>
      <c r="A167" s="10"/>
      <c r="B167" s="41">
        <v>26</v>
      </c>
      <c r="C167" s="42" t="s">
        <v>483</v>
      </c>
      <c r="D167" s="42" t="s">
        <v>7</v>
      </c>
      <c r="E167" s="42" t="s">
        <v>484</v>
      </c>
      <c r="F167" s="42" t="s">
        <v>7</v>
      </c>
      <c r="G167" s="43" t="s">
        <v>90</v>
      </c>
      <c r="H167" s="55">
        <v>17.640000000000001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49" t="s">
        <v>46</v>
      </c>
      <c r="C168" s="1"/>
      <c r="D168" s="1"/>
      <c r="E168" s="50" t="s">
        <v>485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48</v>
      </c>
      <c r="C169" s="1"/>
      <c r="D169" s="1"/>
      <c r="E169" s="50" t="s">
        <v>573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50</v>
      </c>
      <c r="C170" s="1"/>
      <c r="D170" s="1"/>
      <c r="E170" s="50" t="s">
        <v>487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>
      <c r="A171" s="10"/>
      <c r="B171" s="51" t="s">
        <v>52</v>
      </c>
      <c r="C171" s="52"/>
      <c r="D171" s="52"/>
      <c r="E171" s="53" t="s">
        <v>53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 thickBot="1" ht="25" customHeight="1">
      <c r="A172" s="10"/>
      <c r="B172" s="1"/>
      <c r="C172" s="60">
        <v>3</v>
      </c>
      <c r="D172" s="1"/>
      <c r="E172" s="60" t="s">
        <v>222</v>
      </c>
      <c r="F172" s="1"/>
      <c r="G172" s="61" t="s">
        <v>77</v>
      </c>
      <c r="H172" s="62">
        <f>J152+J157+J162+J167</f>
        <v>0</v>
      </c>
      <c r="I172" s="61" t="s">
        <v>78</v>
      </c>
      <c r="J172" s="63">
        <f>(L172-H172)</f>
        <v>0</v>
      </c>
      <c r="K172" s="61" t="s">
        <v>79</v>
      </c>
      <c r="L172" s="64">
        <f>ROUND((J152+J157+J162+J167)*1.21,2)</f>
        <v>0</v>
      </c>
      <c r="M172" s="13"/>
      <c r="N172" s="2"/>
      <c r="O172" s="2"/>
      <c r="P172" s="2"/>
      <c r="Q172" s="33">
        <f>0+Q152+Q157+Q162+Q167</f>
        <v>0</v>
      </c>
      <c r="R172" s="9">
        <f>0+R152+R157+R162+R167</f>
        <v>0</v>
      </c>
      <c r="S172" s="65">
        <f>Q172*(1+J172)+R172</f>
        <v>0</v>
      </c>
    </row>
    <row r="173" thickTop="1" thickBot="1" ht="25" customHeight="1">
      <c r="A173" s="10"/>
      <c r="B173" s="66"/>
      <c r="C173" s="66"/>
      <c r="D173" s="66"/>
      <c r="E173" s="66"/>
      <c r="F173" s="66"/>
      <c r="G173" s="67" t="s">
        <v>80</v>
      </c>
      <c r="H173" s="68">
        <f>0+J152+J157+J162+J167</f>
        <v>0</v>
      </c>
      <c r="I173" s="67" t="s">
        <v>81</v>
      </c>
      <c r="J173" s="69">
        <f>0+J172</f>
        <v>0</v>
      </c>
      <c r="K173" s="67" t="s">
        <v>82</v>
      </c>
      <c r="L173" s="70">
        <f>0+L172</f>
        <v>0</v>
      </c>
      <c r="M173" s="13"/>
      <c r="N173" s="2"/>
      <c r="O173" s="2"/>
      <c r="P173" s="2"/>
      <c r="Q173" s="2"/>
    </row>
    <row r="174" ht="40" customHeight="1">
      <c r="A174" s="10"/>
      <c r="B174" s="75" t="s">
        <v>331</v>
      </c>
      <c r="C174" s="1"/>
      <c r="D174" s="1"/>
      <c r="E174" s="1"/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1">
        <v>27</v>
      </c>
      <c r="C175" s="42" t="s">
        <v>488</v>
      </c>
      <c r="D175" s="42" t="s">
        <v>7</v>
      </c>
      <c r="E175" s="42" t="s">
        <v>489</v>
      </c>
      <c r="F175" s="42" t="s">
        <v>7</v>
      </c>
      <c r="G175" s="43" t="s">
        <v>117</v>
      </c>
      <c r="H175" s="44">
        <v>37.799999999999997</v>
      </c>
      <c r="I175" s="45">
        <v>0</v>
      </c>
      <c r="J175" s="46">
        <f>ROUND(H175*I175,2)</f>
        <v>0</v>
      </c>
      <c r="K175" s="47">
        <v>0.20999999999999999</v>
      </c>
      <c r="L175" s="48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46</v>
      </c>
      <c r="C176" s="1"/>
      <c r="D176" s="1"/>
      <c r="E176" s="50" t="s">
        <v>490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48</v>
      </c>
      <c r="C177" s="1"/>
      <c r="D177" s="1"/>
      <c r="E177" s="50" t="s">
        <v>574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50</v>
      </c>
      <c r="C178" s="1"/>
      <c r="D178" s="1"/>
      <c r="E178" s="50" t="s">
        <v>330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52</v>
      </c>
      <c r="C179" s="52"/>
      <c r="D179" s="52"/>
      <c r="E179" s="53" t="s">
        <v>53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>
      <c r="A180" s="10"/>
      <c r="B180" s="41">
        <v>28</v>
      </c>
      <c r="C180" s="42" t="s">
        <v>492</v>
      </c>
      <c r="D180" s="42" t="s">
        <v>7</v>
      </c>
      <c r="E180" s="42" t="s">
        <v>493</v>
      </c>
      <c r="F180" s="42" t="s">
        <v>7</v>
      </c>
      <c r="G180" s="43" t="s">
        <v>117</v>
      </c>
      <c r="H180" s="55">
        <v>18.899999999999999</v>
      </c>
      <c r="I180" s="56">
        <v>0</v>
      </c>
      <c r="J180" s="57">
        <f>ROUND(H180*I180,2)</f>
        <v>0</v>
      </c>
      <c r="K180" s="58">
        <v>0.20999999999999999</v>
      </c>
      <c r="L180" s="59">
        <f>ROUND(J180*1.21,2)</f>
        <v>0</v>
      </c>
      <c r="M180" s="13"/>
      <c r="N180" s="2"/>
      <c r="O180" s="2"/>
      <c r="P180" s="2"/>
      <c r="Q180" s="33">
        <f>IF(ISNUMBER(K180),IF(H180&gt;0,IF(I180&gt;0,J180,0),0),0)</f>
        <v>0</v>
      </c>
      <c r="R180" s="9">
        <f>IF(ISNUMBER(K180)=FALSE,J180,0)</f>
        <v>0</v>
      </c>
    </row>
    <row r="181">
      <c r="A181" s="10"/>
      <c r="B181" s="49" t="s">
        <v>46</v>
      </c>
      <c r="C181" s="1"/>
      <c r="D181" s="1"/>
      <c r="E181" s="50" t="s">
        <v>494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>
      <c r="A182" s="10"/>
      <c r="B182" s="49" t="s">
        <v>48</v>
      </c>
      <c r="C182" s="1"/>
      <c r="D182" s="1"/>
      <c r="E182" s="50" t="s">
        <v>561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>
      <c r="A183" s="10"/>
      <c r="B183" s="49" t="s">
        <v>50</v>
      </c>
      <c r="C183" s="1"/>
      <c r="D183" s="1"/>
      <c r="E183" s="50" t="s">
        <v>330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thickBot="1">
      <c r="A184" s="10"/>
      <c r="B184" s="51" t="s">
        <v>52</v>
      </c>
      <c r="C184" s="52"/>
      <c r="D184" s="52"/>
      <c r="E184" s="53" t="s">
        <v>53</v>
      </c>
      <c r="F184" s="52"/>
      <c r="G184" s="52"/>
      <c r="H184" s="54"/>
      <c r="I184" s="52"/>
      <c r="J184" s="54"/>
      <c r="K184" s="52"/>
      <c r="L184" s="52"/>
      <c r="M184" s="13"/>
      <c r="N184" s="2"/>
      <c r="O184" s="2"/>
      <c r="P184" s="2"/>
      <c r="Q184" s="2"/>
    </row>
    <row r="185" thickTop="1">
      <c r="A185" s="10"/>
      <c r="B185" s="41">
        <v>29</v>
      </c>
      <c r="C185" s="42" t="s">
        <v>495</v>
      </c>
      <c r="D185" s="42">
        <v>1</v>
      </c>
      <c r="E185" s="42" t="s">
        <v>496</v>
      </c>
      <c r="F185" s="42" t="s">
        <v>7</v>
      </c>
      <c r="G185" s="43" t="s">
        <v>117</v>
      </c>
      <c r="H185" s="55">
        <v>102.3</v>
      </c>
      <c r="I185" s="56">
        <v>0</v>
      </c>
      <c r="J185" s="57">
        <f>ROUND(H185*I185,2)</f>
        <v>0</v>
      </c>
      <c r="K185" s="58">
        <v>0.20999999999999999</v>
      </c>
      <c r="L185" s="59">
        <f>ROUND(J185*1.21,2)</f>
        <v>0</v>
      </c>
      <c r="M185" s="13"/>
      <c r="N185" s="2"/>
      <c r="O185" s="2"/>
      <c r="P185" s="2"/>
      <c r="Q185" s="33">
        <f>IF(ISNUMBER(K185),IF(H185&gt;0,IF(I185&gt;0,J185,0),0),0)</f>
        <v>0</v>
      </c>
      <c r="R185" s="9">
        <f>IF(ISNUMBER(K185)=FALSE,J185,0)</f>
        <v>0</v>
      </c>
    </row>
    <row r="186">
      <c r="A186" s="10"/>
      <c r="B186" s="49" t="s">
        <v>46</v>
      </c>
      <c r="C186" s="1"/>
      <c r="D186" s="1"/>
      <c r="E186" s="50" t="s">
        <v>575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>
      <c r="A187" s="10"/>
      <c r="B187" s="49" t="s">
        <v>48</v>
      </c>
      <c r="C187" s="1"/>
      <c r="D187" s="1"/>
      <c r="E187" s="50" t="s">
        <v>576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>
      <c r="A188" s="10"/>
      <c r="B188" s="49" t="s">
        <v>50</v>
      </c>
      <c r="C188" s="1"/>
      <c r="D188" s="1"/>
      <c r="E188" s="50" t="s">
        <v>499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thickBot="1">
      <c r="A189" s="10"/>
      <c r="B189" s="51" t="s">
        <v>52</v>
      </c>
      <c r="C189" s="52"/>
      <c r="D189" s="52"/>
      <c r="E189" s="53" t="s">
        <v>53</v>
      </c>
      <c r="F189" s="52"/>
      <c r="G189" s="52"/>
      <c r="H189" s="54"/>
      <c r="I189" s="52"/>
      <c r="J189" s="54"/>
      <c r="K189" s="52"/>
      <c r="L189" s="52"/>
      <c r="M189" s="13"/>
      <c r="N189" s="2"/>
      <c r="O189" s="2"/>
      <c r="P189" s="2"/>
      <c r="Q189" s="2"/>
    </row>
    <row r="190" thickTop="1">
      <c r="A190" s="10"/>
      <c r="B190" s="41">
        <v>30</v>
      </c>
      <c r="C190" s="42" t="s">
        <v>495</v>
      </c>
      <c r="D190" s="42">
        <v>2</v>
      </c>
      <c r="E190" s="42" t="s">
        <v>496</v>
      </c>
      <c r="F190" s="42" t="s">
        <v>7</v>
      </c>
      <c r="G190" s="43" t="s">
        <v>117</v>
      </c>
      <c r="H190" s="55">
        <v>189.30000000000001</v>
      </c>
      <c r="I190" s="56">
        <v>0</v>
      </c>
      <c r="J190" s="57">
        <f>ROUND(H190*I190,2)</f>
        <v>0</v>
      </c>
      <c r="K190" s="58">
        <v>0.20999999999999999</v>
      </c>
      <c r="L190" s="59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49" t="s">
        <v>46</v>
      </c>
      <c r="C191" s="1"/>
      <c r="D191" s="1"/>
      <c r="E191" s="50" t="s">
        <v>500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>
      <c r="A192" s="10"/>
      <c r="B192" s="49" t="s">
        <v>48</v>
      </c>
      <c r="C192" s="1"/>
      <c r="D192" s="1"/>
      <c r="E192" s="50" t="s">
        <v>577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9" t="s">
        <v>50</v>
      </c>
      <c r="C193" s="1"/>
      <c r="D193" s="1"/>
      <c r="E193" s="50" t="s">
        <v>499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thickBot="1">
      <c r="A194" s="10"/>
      <c r="B194" s="51" t="s">
        <v>52</v>
      </c>
      <c r="C194" s="52"/>
      <c r="D194" s="52"/>
      <c r="E194" s="53" t="s">
        <v>53</v>
      </c>
      <c r="F194" s="52"/>
      <c r="G194" s="52"/>
      <c r="H194" s="54"/>
      <c r="I194" s="52"/>
      <c r="J194" s="54"/>
      <c r="K194" s="52"/>
      <c r="L194" s="52"/>
      <c r="M194" s="13"/>
      <c r="N194" s="2"/>
      <c r="O194" s="2"/>
      <c r="P194" s="2"/>
      <c r="Q194" s="2"/>
    </row>
    <row r="195" thickTop="1">
      <c r="A195" s="10"/>
      <c r="B195" s="41">
        <v>31</v>
      </c>
      <c r="C195" s="42" t="s">
        <v>502</v>
      </c>
      <c r="D195" s="42" t="s">
        <v>7</v>
      </c>
      <c r="E195" s="42" t="s">
        <v>503</v>
      </c>
      <c r="F195" s="42" t="s">
        <v>7</v>
      </c>
      <c r="G195" s="43" t="s">
        <v>117</v>
      </c>
      <c r="H195" s="55">
        <v>16.5</v>
      </c>
      <c r="I195" s="56">
        <v>0</v>
      </c>
      <c r="J195" s="57">
        <f>ROUND(H195*I195,2)</f>
        <v>0</v>
      </c>
      <c r="K195" s="58">
        <v>0.20999999999999999</v>
      </c>
      <c r="L195" s="59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>
      <c r="A196" s="10"/>
      <c r="B196" s="49" t="s">
        <v>46</v>
      </c>
      <c r="C196" s="1"/>
      <c r="D196" s="1"/>
      <c r="E196" s="50" t="s">
        <v>504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>
      <c r="A197" s="10"/>
      <c r="B197" s="49" t="s">
        <v>48</v>
      </c>
      <c r="C197" s="1"/>
      <c r="D197" s="1"/>
      <c r="E197" s="50" t="s">
        <v>555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50</v>
      </c>
      <c r="C198" s="1"/>
      <c r="D198" s="1"/>
      <c r="E198" s="50" t="s">
        <v>499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>
      <c r="A199" s="10"/>
      <c r="B199" s="51" t="s">
        <v>52</v>
      </c>
      <c r="C199" s="52"/>
      <c r="D199" s="52"/>
      <c r="E199" s="53" t="s">
        <v>53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 thickBot="1" ht="25" customHeight="1">
      <c r="A200" s="10"/>
      <c r="B200" s="1"/>
      <c r="C200" s="60">
        <v>4</v>
      </c>
      <c r="D200" s="1"/>
      <c r="E200" s="60" t="s">
        <v>223</v>
      </c>
      <c r="F200" s="1"/>
      <c r="G200" s="61" t="s">
        <v>77</v>
      </c>
      <c r="H200" s="62">
        <f>J175+J180+J185+J190+J195</f>
        <v>0</v>
      </c>
      <c r="I200" s="61" t="s">
        <v>78</v>
      </c>
      <c r="J200" s="63">
        <f>(L200-H200)</f>
        <v>0</v>
      </c>
      <c r="K200" s="61" t="s">
        <v>79</v>
      </c>
      <c r="L200" s="64">
        <f>ROUND((J175+J180+J185+J190+J195)*1.21,2)</f>
        <v>0</v>
      </c>
      <c r="M200" s="13"/>
      <c r="N200" s="2"/>
      <c r="O200" s="2"/>
      <c r="P200" s="2"/>
      <c r="Q200" s="33">
        <f>0+Q175+Q180+Q185+Q190+Q195</f>
        <v>0</v>
      </c>
      <c r="R200" s="9">
        <f>0+R175+R180+R185+R190+R195</f>
        <v>0</v>
      </c>
      <c r="S200" s="65">
        <f>Q200*(1+J200)+R200</f>
        <v>0</v>
      </c>
    </row>
    <row r="201" thickTop="1" thickBot="1" ht="25" customHeight="1">
      <c r="A201" s="10"/>
      <c r="B201" s="66"/>
      <c r="C201" s="66"/>
      <c r="D201" s="66"/>
      <c r="E201" s="66"/>
      <c r="F201" s="66"/>
      <c r="G201" s="67" t="s">
        <v>80</v>
      </c>
      <c r="H201" s="68">
        <f>0+J175+J180+J185+J190+J195</f>
        <v>0</v>
      </c>
      <c r="I201" s="67" t="s">
        <v>81</v>
      </c>
      <c r="J201" s="69">
        <f>0+J200</f>
        <v>0</v>
      </c>
      <c r="K201" s="67" t="s">
        <v>82</v>
      </c>
      <c r="L201" s="70">
        <f>0+L200</f>
        <v>0</v>
      </c>
      <c r="M201" s="13"/>
      <c r="N201" s="2"/>
      <c r="O201" s="2"/>
      <c r="P201" s="2"/>
      <c r="Q201" s="2"/>
    </row>
    <row r="202" ht="40" customHeight="1">
      <c r="A202" s="10"/>
      <c r="B202" s="75" t="s">
        <v>505</v>
      </c>
      <c r="C202" s="1"/>
      <c r="D202" s="1"/>
      <c r="E202" s="1"/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1">
        <v>32</v>
      </c>
      <c r="C203" s="42" t="s">
        <v>506</v>
      </c>
      <c r="D203" s="42" t="s">
        <v>7</v>
      </c>
      <c r="E203" s="42" t="s">
        <v>507</v>
      </c>
      <c r="F203" s="42" t="s">
        <v>7</v>
      </c>
      <c r="G203" s="43" t="s">
        <v>101</v>
      </c>
      <c r="H203" s="44">
        <v>352.80000000000001</v>
      </c>
      <c r="I203" s="45">
        <v>0</v>
      </c>
      <c r="J203" s="46">
        <f>ROUND(H203*I203,2)</f>
        <v>0</v>
      </c>
      <c r="K203" s="47">
        <v>0.20999999999999999</v>
      </c>
      <c r="L203" s="48">
        <f>ROUND(J203*1.21,2)</f>
        <v>0</v>
      </c>
      <c r="M203" s="13"/>
      <c r="N203" s="2"/>
      <c r="O203" s="2"/>
      <c r="P203" s="2"/>
      <c r="Q203" s="33">
        <f>IF(ISNUMBER(K203),IF(H203&gt;0,IF(I203&gt;0,J203,0),0),0)</f>
        <v>0</v>
      </c>
      <c r="R203" s="9">
        <f>IF(ISNUMBER(K203)=FALSE,J203,0)</f>
        <v>0</v>
      </c>
    </row>
    <row r="204">
      <c r="A204" s="10"/>
      <c r="B204" s="49" t="s">
        <v>46</v>
      </c>
      <c r="C204" s="1"/>
      <c r="D204" s="1"/>
      <c r="E204" s="50" t="s">
        <v>508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>
      <c r="A205" s="10"/>
      <c r="B205" s="49" t="s">
        <v>48</v>
      </c>
      <c r="C205" s="1"/>
      <c r="D205" s="1"/>
      <c r="E205" s="50" t="s">
        <v>578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>
      <c r="A206" s="10"/>
      <c r="B206" s="49" t="s">
        <v>50</v>
      </c>
      <c r="C206" s="1"/>
      <c r="D206" s="1"/>
      <c r="E206" s="50" t="s">
        <v>510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thickBot="1">
      <c r="A207" s="10"/>
      <c r="B207" s="51" t="s">
        <v>52</v>
      </c>
      <c r="C207" s="52"/>
      <c r="D207" s="52"/>
      <c r="E207" s="53" t="s">
        <v>53</v>
      </c>
      <c r="F207" s="52"/>
      <c r="G207" s="52"/>
      <c r="H207" s="54"/>
      <c r="I207" s="52"/>
      <c r="J207" s="54"/>
      <c r="K207" s="52"/>
      <c r="L207" s="52"/>
      <c r="M207" s="13"/>
      <c r="N207" s="2"/>
      <c r="O207" s="2"/>
      <c r="P207" s="2"/>
      <c r="Q207" s="2"/>
    </row>
    <row r="208" thickTop="1">
      <c r="A208" s="10"/>
      <c r="B208" s="41">
        <v>33</v>
      </c>
      <c r="C208" s="42" t="s">
        <v>511</v>
      </c>
      <c r="D208" s="42" t="s">
        <v>7</v>
      </c>
      <c r="E208" s="42" t="s">
        <v>512</v>
      </c>
      <c r="F208" s="42" t="s">
        <v>7</v>
      </c>
      <c r="G208" s="43" t="s">
        <v>101</v>
      </c>
      <c r="H208" s="55">
        <v>352.80000000000001</v>
      </c>
      <c r="I208" s="56">
        <v>0</v>
      </c>
      <c r="J208" s="57">
        <f>ROUND(H208*I208,2)</f>
        <v>0</v>
      </c>
      <c r="K208" s="58">
        <v>0.20999999999999999</v>
      </c>
      <c r="L208" s="59">
        <f>ROUND(J208*1.21,2)</f>
        <v>0</v>
      </c>
      <c r="M208" s="13"/>
      <c r="N208" s="2"/>
      <c r="O208" s="2"/>
      <c r="P208" s="2"/>
      <c r="Q208" s="33">
        <f>IF(ISNUMBER(K208),IF(H208&gt;0,IF(I208&gt;0,J208,0),0),0)</f>
        <v>0</v>
      </c>
      <c r="R208" s="9">
        <f>IF(ISNUMBER(K208)=FALSE,J208,0)</f>
        <v>0</v>
      </c>
    </row>
    <row r="209">
      <c r="A209" s="10"/>
      <c r="B209" s="49" t="s">
        <v>46</v>
      </c>
      <c r="C209" s="1"/>
      <c r="D209" s="1"/>
      <c r="E209" s="50" t="s">
        <v>513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>
      <c r="A210" s="10"/>
      <c r="B210" s="49" t="s">
        <v>48</v>
      </c>
      <c r="C210" s="1"/>
      <c r="D210" s="1"/>
      <c r="E210" s="50" t="s">
        <v>578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9" t="s">
        <v>50</v>
      </c>
      <c r="C211" s="1"/>
      <c r="D211" s="1"/>
      <c r="E211" s="50" t="s">
        <v>514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 thickBot="1">
      <c r="A212" s="10"/>
      <c r="B212" s="51" t="s">
        <v>52</v>
      </c>
      <c r="C212" s="52"/>
      <c r="D212" s="52"/>
      <c r="E212" s="53" t="s">
        <v>53</v>
      </c>
      <c r="F212" s="52"/>
      <c r="G212" s="52"/>
      <c r="H212" s="54"/>
      <c r="I212" s="52"/>
      <c r="J212" s="54"/>
      <c r="K212" s="52"/>
      <c r="L212" s="52"/>
      <c r="M212" s="13"/>
      <c r="N212" s="2"/>
      <c r="O212" s="2"/>
      <c r="P212" s="2"/>
      <c r="Q212" s="2"/>
    </row>
    <row r="213" thickTop="1">
      <c r="A213" s="10"/>
      <c r="B213" s="41">
        <v>34</v>
      </c>
      <c r="C213" s="42" t="s">
        <v>515</v>
      </c>
      <c r="D213" s="42" t="s">
        <v>7</v>
      </c>
      <c r="E213" s="42" t="s">
        <v>516</v>
      </c>
      <c r="F213" s="42" t="s">
        <v>7</v>
      </c>
      <c r="G213" s="43" t="s">
        <v>101</v>
      </c>
      <c r="H213" s="55">
        <v>56.450000000000003</v>
      </c>
      <c r="I213" s="56">
        <v>0</v>
      </c>
      <c r="J213" s="57">
        <f>ROUND(H213*I213,2)</f>
        <v>0</v>
      </c>
      <c r="K213" s="58">
        <v>0.20999999999999999</v>
      </c>
      <c r="L213" s="59">
        <f>ROUND(J213*1.21,2)</f>
        <v>0</v>
      </c>
      <c r="M213" s="13"/>
      <c r="N213" s="2"/>
      <c r="O213" s="2"/>
      <c r="P213" s="2"/>
      <c r="Q213" s="33">
        <f>IF(ISNUMBER(K213),IF(H213&gt;0,IF(I213&gt;0,J213,0),0),0)</f>
        <v>0</v>
      </c>
      <c r="R213" s="9">
        <f>IF(ISNUMBER(K213)=FALSE,J213,0)</f>
        <v>0</v>
      </c>
    </row>
    <row r="214">
      <c r="A214" s="10"/>
      <c r="B214" s="49" t="s">
        <v>46</v>
      </c>
      <c r="C214" s="1"/>
      <c r="D214" s="1"/>
      <c r="E214" s="50" t="s">
        <v>579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>
      <c r="A215" s="10"/>
      <c r="B215" s="49" t="s">
        <v>48</v>
      </c>
      <c r="C215" s="1"/>
      <c r="D215" s="1"/>
      <c r="E215" s="50" t="s">
        <v>580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>
      <c r="A216" s="10"/>
      <c r="B216" s="49" t="s">
        <v>50</v>
      </c>
      <c r="C216" s="1"/>
      <c r="D216" s="1"/>
      <c r="E216" s="50" t="s">
        <v>519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thickBot="1">
      <c r="A217" s="10"/>
      <c r="B217" s="51" t="s">
        <v>52</v>
      </c>
      <c r="C217" s="52"/>
      <c r="D217" s="52"/>
      <c r="E217" s="53" t="s">
        <v>53</v>
      </c>
      <c r="F217" s="52"/>
      <c r="G217" s="52"/>
      <c r="H217" s="54"/>
      <c r="I217" s="52"/>
      <c r="J217" s="54"/>
      <c r="K217" s="52"/>
      <c r="L217" s="52"/>
      <c r="M217" s="13"/>
      <c r="N217" s="2"/>
      <c r="O217" s="2"/>
      <c r="P217" s="2"/>
      <c r="Q217" s="2"/>
    </row>
    <row r="218" thickTop="1" thickBot="1" ht="25" customHeight="1">
      <c r="A218" s="10"/>
      <c r="B218" s="1"/>
      <c r="C218" s="60">
        <v>7</v>
      </c>
      <c r="D218" s="1"/>
      <c r="E218" s="60" t="s">
        <v>392</v>
      </c>
      <c r="F218" s="1"/>
      <c r="G218" s="61" t="s">
        <v>77</v>
      </c>
      <c r="H218" s="62">
        <f>J203+J208+J213</f>
        <v>0</v>
      </c>
      <c r="I218" s="61" t="s">
        <v>78</v>
      </c>
      <c r="J218" s="63">
        <f>(L218-H218)</f>
        <v>0</v>
      </c>
      <c r="K218" s="61" t="s">
        <v>79</v>
      </c>
      <c r="L218" s="64">
        <f>ROUND((J203+J208+J213)*1.21,2)</f>
        <v>0</v>
      </c>
      <c r="M218" s="13"/>
      <c r="N218" s="2"/>
      <c r="O218" s="2"/>
      <c r="P218" s="2"/>
      <c r="Q218" s="33">
        <f>0+Q203+Q208+Q213</f>
        <v>0</v>
      </c>
      <c r="R218" s="9">
        <f>0+R203+R208+R213</f>
        <v>0</v>
      </c>
      <c r="S218" s="65">
        <f>Q218*(1+J218)+R218</f>
        <v>0</v>
      </c>
    </row>
    <row r="219" thickTop="1" thickBot="1" ht="25" customHeight="1">
      <c r="A219" s="10"/>
      <c r="B219" s="66"/>
      <c r="C219" s="66"/>
      <c r="D219" s="66"/>
      <c r="E219" s="66"/>
      <c r="F219" s="66"/>
      <c r="G219" s="67" t="s">
        <v>80</v>
      </c>
      <c r="H219" s="68">
        <f>0+J203+J208+J213</f>
        <v>0</v>
      </c>
      <c r="I219" s="67" t="s">
        <v>81</v>
      </c>
      <c r="J219" s="69">
        <f>0+J218</f>
        <v>0</v>
      </c>
      <c r="K219" s="67" t="s">
        <v>82</v>
      </c>
      <c r="L219" s="70">
        <f>0+L218</f>
        <v>0</v>
      </c>
      <c r="M219" s="13"/>
      <c r="N219" s="2"/>
      <c r="O219" s="2"/>
      <c r="P219" s="2"/>
      <c r="Q219" s="2"/>
    </row>
    <row r="220" ht="40" customHeight="1">
      <c r="A220" s="10"/>
      <c r="B220" s="75" t="s">
        <v>341</v>
      </c>
      <c r="C220" s="1"/>
      <c r="D220" s="1"/>
      <c r="E220" s="1"/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1">
        <v>35</v>
      </c>
      <c r="C221" s="42" t="s">
        <v>520</v>
      </c>
      <c r="D221" s="42" t="s">
        <v>7</v>
      </c>
      <c r="E221" s="42" t="s">
        <v>521</v>
      </c>
      <c r="F221" s="42" t="s">
        <v>7</v>
      </c>
      <c r="G221" s="43" t="s">
        <v>182</v>
      </c>
      <c r="H221" s="44">
        <v>44</v>
      </c>
      <c r="I221" s="45">
        <v>0</v>
      </c>
      <c r="J221" s="46">
        <f>ROUND(H221*I221,2)</f>
        <v>0</v>
      </c>
      <c r="K221" s="47">
        <v>0.20999999999999999</v>
      </c>
      <c r="L221" s="48">
        <f>ROUND(J221*1.21,2)</f>
        <v>0</v>
      </c>
      <c r="M221" s="13"/>
      <c r="N221" s="2"/>
      <c r="O221" s="2"/>
      <c r="P221" s="2"/>
      <c r="Q221" s="33">
        <f>IF(ISNUMBER(K221),IF(H221&gt;0,IF(I221&gt;0,J221,0),0),0)</f>
        <v>0</v>
      </c>
      <c r="R221" s="9">
        <f>IF(ISNUMBER(K221)=FALSE,J221,0)</f>
        <v>0</v>
      </c>
    </row>
    <row r="222">
      <c r="A222" s="10"/>
      <c r="B222" s="49" t="s">
        <v>46</v>
      </c>
      <c r="C222" s="1"/>
      <c r="D222" s="1"/>
      <c r="E222" s="50" t="s">
        <v>522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>
      <c r="A223" s="10"/>
      <c r="B223" s="49" t="s">
        <v>48</v>
      </c>
      <c r="C223" s="1"/>
      <c r="D223" s="1"/>
      <c r="E223" s="50" t="s">
        <v>581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>
      <c r="A224" s="10"/>
      <c r="B224" s="49" t="s">
        <v>50</v>
      </c>
      <c r="C224" s="1"/>
      <c r="D224" s="1"/>
      <c r="E224" s="50" t="s">
        <v>524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 thickBot="1">
      <c r="A225" s="10"/>
      <c r="B225" s="51" t="s">
        <v>52</v>
      </c>
      <c r="C225" s="52"/>
      <c r="D225" s="52"/>
      <c r="E225" s="53" t="s">
        <v>53</v>
      </c>
      <c r="F225" s="52"/>
      <c r="G225" s="52"/>
      <c r="H225" s="54"/>
      <c r="I225" s="52"/>
      <c r="J225" s="54"/>
      <c r="K225" s="52"/>
      <c r="L225" s="52"/>
      <c r="M225" s="13"/>
      <c r="N225" s="2"/>
      <c r="O225" s="2"/>
      <c r="P225" s="2"/>
      <c r="Q225" s="2"/>
    </row>
    <row r="226" thickTop="1">
      <c r="A226" s="10"/>
      <c r="B226" s="41">
        <v>36</v>
      </c>
      <c r="C226" s="42" t="s">
        <v>525</v>
      </c>
      <c r="D226" s="42" t="s">
        <v>7</v>
      </c>
      <c r="E226" s="42" t="s">
        <v>526</v>
      </c>
      <c r="F226" s="42" t="s">
        <v>7</v>
      </c>
      <c r="G226" s="43" t="s">
        <v>182</v>
      </c>
      <c r="H226" s="55">
        <v>126</v>
      </c>
      <c r="I226" s="56">
        <v>0</v>
      </c>
      <c r="J226" s="57">
        <f>ROUND(H226*I226,2)</f>
        <v>0</v>
      </c>
      <c r="K226" s="58">
        <v>0.20999999999999999</v>
      </c>
      <c r="L226" s="59">
        <f>ROUND(J226*1.21,2)</f>
        <v>0</v>
      </c>
      <c r="M226" s="13"/>
      <c r="N226" s="2"/>
      <c r="O226" s="2"/>
      <c r="P226" s="2"/>
      <c r="Q226" s="33">
        <f>IF(ISNUMBER(K226),IF(H226&gt;0,IF(I226&gt;0,J226,0),0),0)</f>
        <v>0</v>
      </c>
      <c r="R226" s="9">
        <f>IF(ISNUMBER(K226)=FALSE,J226,0)</f>
        <v>0</v>
      </c>
    </row>
    <row r="227">
      <c r="A227" s="10"/>
      <c r="B227" s="49" t="s">
        <v>46</v>
      </c>
      <c r="C227" s="1"/>
      <c r="D227" s="1"/>
      <c r="E227" s="50" t="s">
        <v>527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>
      <c r="A228" s="10"/>
      <c r="B228" s="49" t="s">
        <v>48</v>
      </c>
      <c r="C228" s="1"/>
      <c r="D228" s="1"/>
      <c r="E228" s="50" t="s">
        <v>582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>
      <c r="A229" s="10"/>
      <c r="B229" s="49" t="s">
        <v>50</v>
      </c>
      <c r="C229" s="1"/>
      <c r="D229" s="1"/>
      <c r="E229" s="50" t="s">
        <v>524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 thickBot="1">
      <c r="A230" s="10"/>
      <c r="B230" s="51" t="s">
        <v>52</v>
      </c>
      <c r="C230" s="52"/>
      <c r="D230" s="52"/>
      <c r="E230" s="53" t="s">
        <v>53</v>
      </c>
      <c r="F230" s="52"/>
      <c r="G230" s="52"/>
      <c r="H230" s="54"/>
      <c r="I230" s="52"/>
      <c r="J230" s="54"/>
      <c r="K230" s="52"/>
      <c r="L230" s="52"/>
      <c r="M230" s="13"/>
      <c r="N230" s="2"/>
      <c r="O230" s="2"/>
      <c r="P230" s="2"/>
      <c r="Q230" s="2"/>
    </row>
    <row r="231" thickTop="1" thickBot="1" ht="25" customHeight="1">
      <c r="A231" s="10"/>
      <c r="B231" s="1"/>
      <c r="C231" s="60">
        <v>8</v>
      </c>
      <c r="D231" s="1"/>
      <c r="E231" s="60" t="s">
        <v>224</v>
      </c>
      <c r="F231" s="1"/>
      <c r="G231" s="61" t="s">
        <v>77</v>
      </c>
      <c r="H231" s="62">
        <f>J221+J226</f>
        <v>0</v>
      </c>
      <c r="I231" s="61" t="s">
        <v>78</v>
      </c>
      <c r="J231" s="63">
        <f>(L231-H231)</f>
        <v>0</v>
      </c>
      <c r="K231" s="61" t="s">
        <v>79</v>
      </c>
      <c r="L231" s="64">
        <f>ROUND((J221+J226)*1.21,2)</f>
        <v>0</v>
      </c>
      <c r="M231" s="13"/>
      <c r="N231" s="2"/>
      <c r="O231" s="2"/>
      <c r="P231" s="2"/>
      <c r="Q231" s="33">
        <f>0+Q221+Q226</f>
        <v>0</v>
      </c>
      <c r="R231" s="9">
        <f>0+R221+R226</f>
        <v>0</v>
      </c>
      <c r="S231" s="65">
        <f>Q231*(1+J231)+R231</f>
        <v>0</v>
      </c>
    </row>
    <row r="232" thickTop="1" thickBot="1" ht="25" customHeight="1">
      <c r="A232" s="10"/>
      <c r="B232" s="66"/>
      <c r="C232" s="66"/>
      <c r="D232" s="66"/>
      <c r="E232" s="66"/>
      <c r="F232" s="66"/>
      <c r="G232" s="67" t="s">
        <v>80</v>
      </c>
      <c r="H232" s="68">
        <f>0+J221+J226</f>
        <v>0</v>
      </c>
      <c r="I232" s="67" t="s">
        <v>81</v>
      </c>
      <c r="J232" s="69">
        <f>0+J231</f>
        <v>0</v>
      </c>
      <c r="K232" s="67" t="s">
        <v>82</v>
      </c>
      <c r="L232" s="70">
        <f>0+L231</f>
        <v>0</v>
      </c>
      <c r="M232" s="13"/>
      <c r="N232" s="2"/>
      <c r="O232" s="2"/>
      <c r="P232" s="2"/>
      <c r="Q232" s="2"/>
    </row>
    <row r="233" ht="40" customHeight="1">
      <c r="A233" s="10"/>
      <c r="B233" s="75" t="s">
        <v>186</v>
      </c>
      <c r="C233" s="1"/>
      <c r="D233" s="1"/>
      <c r="E233" s="1"/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>
      <c r="A234" s="10"/>
      <c r="B234" s="41">
        <v>37</v>
      </c>
      <c r="C234" s="42" t="s">
        <v>529</v>
      </c>
      <c r="D234" s="42" t="s">
        <v>7</v>
      </c>
      <c r="E234" s="42" t="s">
        <v>530</v>
      </c>
      <c r="F234" s="42" t="s">
        <v>7</v>
      </c>
      <c r="G234" s="43" t="s">
        <v>182</v>
      </c>
      <c r="H234" s="44">
        <v>126</v>
      </c>
      <c r="I234" s="45">
        <v>0</v>
      </c>
      <c r="J234" s="46">
        <f>ROUND(H234*I234,2)</f>
        <v>0</v>
      </c>
      <c r="K234" s="47">
        <v>0.20999999999999999</v>
      </c>
      <c r="L234" s="48">
        <f>ROUND(J234*1.21,2)</f>
        <v>0</v>
      </c>
      <c r="M234" s="13"/>
      <c r="N234" s="2"/>
      <c r="O234" s="2"/>
      <c r="P234" s="2"/>
      <c r="Q234" s="33">
        <f>IF(ISNUMBER(K234),IF(H234&gt;0,IF(I234&gt;0,J234,0),0),0)</f>
        <v>0</v>
      </c>
      <c r="R234" s="9">
        <f>IF(ISNUMBER(K234)=FALSE,J234,0)</f>
        <v>0</v>
      </c>
    </row>
    <row r="235">
      <c r="A235" s="10"/>
      <c r="B235" s="49" t="s">
        <v>46</v>
      </c>
      <c r="C235" s="1"/>
      <c r="D235" s="1"/>
      <c r="E235" s="50" t="s">
        <v>531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>
      <c r="A236" s="10"/>
      <c r="B236" s="49" t="s">
        <v>48</v>
      </c>
      <c r="C236" s="1"/>
      <c r="D236" s="1"/>
      <c r="E236" s="50" t="s">
        <v>582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50</v>
      </c>
      <c r="C237" s="1"/>
      <c r="D237" s="1"/>
      <c r="E237" s="50" t="s">
        <v>532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>
      <c r="A238" s="10"/>
      <c r="B238" s="51" t="s">
        <v>52</v>
      </c>
      <c r="C238" s="52"/>
      <c r="D238" s="52"/>
      <c r="E238" s="53" t="s">
        <v>53</v>
      </c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>
      <c r="A239" s="10"/>
      <c r="B239" s="41">
        <v>38</v>
      </c>
      <c r="C239" s="42" t="s">
        <v>206</v>
      </c>
      <c r="D239" s="42" t="s">
        <v>7</v>
      </c>
      <c r="E239" s="42" t="s">
        <v>207</v>
      </c>
      <c r="F239" s="42" t="s">
        <v>7</v>
      </c>
      <c r="G239" s="43" t="s">
        <v>74</v>
      </c>
      <c r="H239" s="55">
        <v>12</v>
      </c>
      <c r="I239" s="56">
        <v>0</v>
      </c>
      <c r="J239" s="57">
        <f>ROUND(H239*I239,2)</f>
        <v>0</v>
      </c>
      <c r="K239" s="58">
        <v>0.20999999999999999</v>
      </c>
      <c r="L239" s="59">
        <f>ROUND(J239*1.21,2)</f>
        <v>0</v>
      </c>
      <c r="M239" s="13"/>
      <c r="N239" s="2"/>
      <c r="O239" s="2"/>
      <c r="P239" s="2"/>
      <c r="Q239" s="33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49" t="s">
        <v>46</v>
      </c>
      <c r="C240" s="1"/>
      <c r="D240" s="1"/>
      <c r="E240" s="50" t="s">
        <v>533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>
      <c r="A241" s="10"/>
      <c r="B241" s="49" t="s">
        <v>48</v>
      </c>
      <c r="C241" s="1"/>
      <c r="D241" s="1"/>
      <c r="E241" s="50" t="s">
        <v>560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50</v>
      </c>
      <c r="C242" s="1"/>
      <c r="D242" s="1"/>
      <c r="E242" s="50" t="s">
        <v>205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thickBot="1">
      <c r="A243" s="10"/>
      <c r="B243" s="51" t="s">
        <v>52</v>
      </c>
      <c r="C243" s="52"/>
      <c r="D243" s="52"/>
      <c r="E243" s="53" t="s">
        <v>53</v>
      </c>
      <c r="F243" s="52"/>
      <c r="G243" s="52"/>
      <c r="H243" s="54"/>
      <c r="I243" s="52"/>
      <c r="J243" s="54"/>
      <c r="K243" s="52"/>
      <c r="L243" s="52"/>
      <c r="M243" s="13"/>
      <c r="N243" s="2"/>
      <c r="O243" s="2"/>
      <c r="P243" s="2"/>
      <c r="Q243" s="2"/>
    </row>
    <row r="244" thickTop="1">
      <c r="A244" s="10"/>
      <c r="B244" s="41">
        <v>39</v>
      </c>
      <c r="C244" s="42" t="s">
        <v>534</v>
      </c>
      <c r="D244" s="42" t="s">
        <v>7</v>
      </c>
      <c r="E244" s="42" t="s">
        <v>535</v>
      </c>
      <c r="F244" s="42" t="s">
        <v>7</v>
      </c>
      <c r="G244" s="43" t="s">
        <v>101</v>
      </c>
      <c r="H244" s="55">
        <v>41.200000000000003</v>
      </c>
      <c r="I244" s="56">
        <v>0</v>
      </c>
      <c r="J244" s="57">
        <f>ROUND(H244*I244,2)</f>
        <v>0</v>
      </c>
      <c r="K244" s="58">
        <v>0.20999999999999999</v>
      </c>
      <c r="L244" s="59">
        <f>ROUND(J244*1.21,2)</f>
        <v>0</v>
      </c>
      <c r="M244" s="13"/>
      <c r="N244" s="2"/>
      <c r="O244" s="2"/>
      <c r="P244" s="2"/>
      <c r="Q244" s="33">
        <f>IF(ISNUMBER(K244),IF(H244&gt;0,IF(I244&gt;0,J244,0),0),0)</f>
        <v>0</v>
      </c>
      <c r="R244" s="9">
        <f>IF(ISNUMBER(K244)=FALSE,J244,0)</f>
        <v>0</v>
      </c>
    </row>
    <row r="245">
      <c r="A245" s="10"/>
      <c r="B245" s="49" t="s">
        <v>46</v>
      </c>
      <c r="C245" s="1"/>
      <c r="D245" s="1"/>
      <c r="E245" s="50" t="s">
        <v>536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>
      <c r="A246" s="10"/>
      <c r="B246" s="49" t="s">
        <v>48</v>
      </c>
      <c r="C246" s="1"/>
      <c r="D246" s="1"/>
      <c r="E246" s="50" t="s">
        <v>583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50</v>
      </c>
      <c r="C247" s="1"/>
      <c r="D247" s="1"/>
      <c r="E247" s="50" t="s">
        <v>538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thickBot="1">
      <c r="A248" s="10"/>
      <c r="B248" s="51" t="s">
        <v>52</v>
      </c>
      <c r="C248" s="52"/>
      <c r="D248" s="52"/>
      <c r="E248" s="53" t="s">
        <v>53</v>
      </c>
      <c r="F248" s="52"/>
      <c r="G248" s="52"/>
      <c r="H248" s="54"/>
      <c r="I248" s="52"/>
      <c r="J248" s="54"/>
      <c r="K248" s="52"/>
      <c r="L248" s="52"/>
      <c r="M248" s="13"/>
      <c r="N248" s="2"/>
      <c r="O248" s="2"/>
      <c r="P248" s="2"/>
      <c r="Q248" s="2"/>
    </row>
    <row r="249" thickTop="1">
      <c r="A249" s="10"/>
      <c r="B249" s="41">
        <v>40</v>
      </c>
      <c r="C249" s="42" t="s">
        <v>539</v>
      </c>
      <c r="D249" s="42" t="s">
        <v>7</v>
      </c>
      <c r="E249" s="42" t="s">
        <v>540</v>
      </c>
      <c r="F249" s="42" t="s">
        <v>7</v>
      </c>
      <c r="G249" s="43" t="s">
        <v>182</v>
      </c>
      <c r="H249" s="55">
        <v>69</v>
      </c>
      <c r="I249" s="56">
        <v>0</v>
      </c>
      <c r="J249" s="57">
        <f>ROUND(H249*I249,2)</f>
        <v>0</v>
      </c>
      <c r="K249" s="58">
        <v>0.20999999999999999</v>
      </c>
      <c r="L249" s="59">
        <f>ROUND(J249*1.21,2)</f>
        <v>0</v>
      </c>
      <c r="M249" s="13"/>
      <c r="N249" s="2"/>
      <c r="O249" s="2"/>
      <c r="P249" s="2"/>
      <c r="Q249" s="33">
        <f>IF(ISNUMBER(K249),IF(H249&gt;0,IF(I249&gt;0,J249,0),0),0)</f>
        <v>0</v>
      </c>
      <c r="R249" s="9">
        <f>IF(ISNUMBER(K249)=FALSE,J249,0)</f>
        <v>0</v>
      </c>
    </row>
    <row r="250">
      <c r="A250" s="10"/>
      <c r="B250" s="49" t="s">
        <v>46</v>
      </c>
      <c r="C250" s="1"/>
      <c r="D250" s="1"/>
      <c r="E250" s="50" t="s">
        <v>536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>
      <c r="A251" s="10"/>
      <c r="B251" s="49" t="s">
        <v>48</v>
      </c>
      <c r="C251" s="1"/>
      <c r="D251" s="1"/>
      <c r="E251" s="50" t="s">
        <v>584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50</v>
      </c>
      <c r="C252" s="1"/>
      <c r="D252" s="1"/>
      <c r="E252" s="50" t="s">
        <v>542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thickBot="1">
      <c r="A253" s="10"/>
      <c r="B253" s="51" t="s">
        <v>52</v>
      </c>
      <c r="C253" s="52"/>
      <c r="D253" s="52"/>
      <c r="E253" s="53" t="s">
        <v>53</v>
      </c>
      <c r="F253" s="52"/>
      <c r="G253" s="52"/>
      <c r="H253" s="54"/>
      <c r="I253" s="52"/>
      <c r="J253" s="54"/>
      <c r="K253" s="52"/>
      <c r="L253" s="52"/>
      <c r="M253" s="13"/>
      <c r="N253" s="2"/>
      <c r="O253" s="2"/>
      <c r="P253" s="2"/>
      <c r="Q253" s="2"/>
    </row>
    <row r="254" thickTop="1">
      <c r="A254" s="10"/>
      <c r="B254" s="41">
        <v>41</v>
      </c>
      <c r="C254" s="42" t="s">
        <v>543</v>
      </c>
      <c r="D254" s="42" t="s">
        <v>7</v>
      </c>
      <c r="E254" s="42" t="s">
        <v>544</v>
      </c>
      <c r="F254" s="42" t="s">
        <v>7</v>
      </c>
      <c r="G254" s="43" t="s">
        <v>182</v>
      </c>
      <c r="H254" s="55">
        <v>69</v>
      </c>
      <c r="I254" s="56">
        <v>0</v>
      </c>
      <c r="J254" s="57">
        <f>ROUND(H254*I254,2)</f>
        <v>0</v>
      </c>
      <c r="K254" s="58">
        <v>0.20999999999999999</v>
      </c>
      <c r="L254" s="59">
        <f>ROUND(J254*1.21,2)</f>
        <v>0</v>
      </c>
      <c r="M254" s="13"/>
      <c r="N254" s="2"/>
      <c r="O254" s="2"/>
      <c r="P254" s="2"/>
      <c r="Q254" s="33">
        <f>IF(ISNUMBER(K254),IF(H254&gt;0,IF(I254&gt;0,J254,0),0),0)</f>
        <v>0</v>
      </c>
      <c r="R254" s="9">
        <f>IF(ISNUMBER(K254)=FALSE,J254,0)</f>
        <v>0</v>
      </c>
    </row>
    <row r="255">
      <c r="A255" s="10"/>
      <c r="B255" s="49" t="s">
        <v>46</v>
      </c>
      <c r="C255" s="1"/>
      <c r="D255" s="1"/>
      <c r="E255" s="50" t="s">
        <v>536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>
      <c r="A256" s="10"/>
      <c r="B256" s="49" t="s">
        <v>48</v>
      </c>
      <c r="C256" s="1"/>
      <c r="D256" s="1"/>
      <c r="E256" s="50" t="s">
        <v>7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50</v>
      </c>
      <c r="C257" s="1"/>
      <c r="D257" s="1"/>
      <c r="E257" s="50" t="s">
        <v>538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 thickBot="1">
      <c r="A258" s="10"/>
      <c r="B258" s="51" t="s">
        <v>52</v>
      </c>
      <c r="C258" s="52"/>
      <c r="D258" s="52"/>
      <c r="E258" s="53" t="s">
        <v>53</v>
      </c>
      <c r="F258" s="52"/>
      <c r="G258" s="52"/>
      <c r="H258" s="54"/>
      <c r="I258" s="52"/>
      <c r="J258" s="54"/>
      <c r="K258" s="52"/>
      <c r="L258" s="52"/>
      <c r="M258" s="13"/>
      <c r="N258" s="2"/>
      <c r="O258" s="2"/>
      <c r="P258" s="2"/>
      <c r="Q258" s="2"/>
    </row>
    <row r="259" thickTop="1" thickBot="1" ht="25" customHeight="1">
      <c r="A259" s="10"/>
      <c r="B259" s="1"/>
      <c r="C259" s="60">
        <v>9</v>
      </c>
      <c r="D259" s="1"/>
      <c r="E259" s="60" t="s">
        <v>87</v>
      </c>
      <c r="F259" s="1"/>
      <c r="G259" s="61" t="s">
        <v>77</v>
      </c>
      <c r="H259" s="62">
        <f>J234+J239+J244+J249+J254</f>
        <v>0</v>
      </c>
      <c r="I259" s="61" t="s">
        <v>78</v>
      </c>
      <c r="J259" s="63">
        <f>(L259-H259)</f>
        <v>0</v>
      </c>
      <c r="K259" s="61" t="s">
        <v>79</v>
      </c>
      <c r="L259" s="64">
        <f>ROUND((J234+J239+J244+J249+J254)*1.21,2)</f>
        <v>0</v>
      </c>
      <c r="M259" s="13"/>
      <c r="N259" s="2"/>
      <c r="O259" s="2"/>
      <c r="P259" s="2"/>
      <c r="Q259" s="33">
        <f>0+Q234+Q239+Q244+Q249+Q254</f>
        <v>0</v>
      </c>
      <c r="R259" s="9">
        <f>0+R234+R239+R244+R249+R254</f>
        <v>0</v>
      </c>
      <c r="S259" s="65">
        <f>Q259*(1+J259)+R259</f>
        <v>0</v>
      </c>
    </row>
    <row r="260" thickTop="1" thickBot="1" ht="25" customHeight="1">
      <c r="A260" s="10"/>
      <c r="B260" s="66"/>
      <c r="C260" s="66"/>
      <c r="D260" s="66"/>
      <c r="E260" s="66"/>
      <c r="F260" s="66"/>
      <c r="G260" s="67" t="s">
        <v>80</v>
      </c>
      <c r="H260" s="68">
        <f>0+J234+J239+J244+J249+J254</f>
        <v>0</v>
      </c>
      <c r="I260" s="67" t="s">
        <v>81</v>
      </c>
      <c r="J260" s="69">
        <f>0+J259</f>
        <v>0</v>
      </c>
      <c r="K260" s="67" t="s">
        <v>82</v>
      </c>
      <c r="L260" s="70">
        <f>0+L259</f>
        <v>0</v>
      </c>
      <c r="M260" s="13"/>
      <c r="N260" s="2"/>
      <c r="O260" s="2"/>
      <c r="P260" s="2"/>
      <c r="Q260" s="2"/>
    </row>
    <row r="261">
      <c r="A261" s="14"/>
      <c r="B261" s="4"/>
      <c r="C261" s="4"/>
      <c r="D261" s="4"/>
      <c r="E261" s="4"/>
      <c r="F261" s="4"/>
      <c r="G261" s="4"/>
      <c r="H261" s="71"/>
      <c r="I261" s="4"/>
      <c r="J261" s="71"/>
      <c r="K261" s="4"/>
      <c r="L261" s="4"/>
      <c r="M261" s="15"/>
      <c r="N261" s="2"/>
      <c r="O261" s="2"/>
      <c r="P261" s="2"/>
      <c r="Q261" s="2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4:L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2:L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20:L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33:L23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0+(H171)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0+H172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585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ROUND(0+((H171)*1.21),2)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AVERAGE(J171)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9</v>
      </c>
      <c r="C20" s="1"/>
      <c r="D20" s="1"/>
      <c r="E20" s="37" t="s">
        <v>87</v>
      </c>
      <c r="F20" s="1"/>
      <c r="G20" s="1"/>
      <c r="H20" s="1"/>
      <c r="I20" s="1"/>
      <c r="J20" s="1"/>
      <c r="K20" s="38">
        <f>0+J26+J31+J36+J41+J46+J51+J56+J61+J66+J71+J76+J81+J86+J91+J96+J101+J106+J111+J116+J121+J126+J131+J136+J141+J146+J151+J156+J161+J166</f>
        <v>0</v>
      </c>
      <c r="L20" s="38">
        <f>0+L171</f>
        <v>0</v>
      </c>
      <c r="M20" s="13"/>
      <c r="N20" s="2"/>
      <c r="O20" s="2"/>
      <c r="P20" s="2"/>
      <c r="Q20" s="2"/>
      <c r="S20" s="9">
        <f>S171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186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586</v>
      </c>
      <c r="D26" s="42" t="s">
        <v>7</v>
      </c>
      <c r="E26" s="42" t="s">
        <v>587</v>
      </c>
      <c r="F26" s="42" t="s">
        <v>7</v>
      </c>
      <c r="G26" s="43" t="s">
        <v>182</v>
      </c>
      <c r="H26" s="44">
        <v>160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46</v>
      </c>
      <c r="C27" s="1"/>
      <c r="D27" s="1"/>
      <c r="E27" s="50" t="s">
        <v>588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48</v>
      </c>
      <c r="C28" s="1"/>
      <c r="D28" s="1"/>
      <c r="E28" s="50" t="s">
        <v>589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50</v>
      </c>
      <c r="C29" s="1"/>
      <c r="D29" s="1"/>
      <c r="E29" s="50" t="s">
        <v>590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591</v>
      </c>
      <c r="D31" s="42" t="s">
        <v>7</v>
      </c>
      <c r="E31" s="42" t="s">
        <v>592</v>
      </c>
      <c r="F31" s="42" t="s">
        <v>7</v>
      </c>
      <c r="G31" s="43" t="s">
        <v>182</v>
      </c>
      <c r="H31" s="55">
        <v>160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46</v>
      </c>
      <c r="C32" s="1"/>
      <c r="D32" s="1"/>
      <c r="E32" s="50" t="s">
        <v>588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48</v>
      </c>
      <c r="C33" s="1"/>
      <c r="D33" s="1"/>
      <c r="E33" s="50" t="s">
        <v>589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50</v>
      </c>
      <c r="C34" s="1"/>
      <c r="D34" s="1"/>
      <c r="E34" s="50" t="s">
        <v>196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52</v>
      </c>
      <c r="C35" s="52"/>
      <c r="D35" s="52"/>
      <c r="E35" s="53" t="s">
        <v>53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593</v>
      </c>
      <c r="D36" s="42" t="s">
        <v>7</v>
      </c>
      <c r="E36" s="42" t="s">
        <v>594</v>
      </c>
      <c r="F36" s="42" t="s">
        <v>7</v>
      </c>
      <c r="G36" s="43" t="s">
        <v>595</v>
      </c>
      <c r="H36" s="55">
        <v>19200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46</v>
      </c>
      <c r="C37" s="1"/>
      <c r="D37" s="1"/>
      <c r="E37" s="50" t="s">
        <v>588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48</v>
      </c>
      <c r="C38" s="1"/>
      <c r="D38" s="1"/>
      <c r="E38" s="50" t="s">
        <v>596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50</v>
      </c>
      <c r="C39" s="1"/>
      <c r="D39" s="1"/>
      <c r="E39" s="50" t="s">
        <v>597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52</v>
      </c>
      <c r="C40" s="52"/>
      <c r="D40" s="52"/>
      <c r="E40" s="53" t="s">
        <v>53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598</v>
      </c>
      <c r="D41" s="42" t="s">
        <v>7</v>
      </c>
      <c r="E41" s="42" t="s">
        <v>599</v>
      </c>
      <c r="F41" s="42" t="s">
        <v>7</v>
      </c>
      <c r="G41" s="43" t="s">
        <v>74</v>
      </c>
      <c r="H41" s="55">
        <v>15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46</v>
      </c>
      <c r="C42" s="1"/>
      <c r="D42" s="1"/>
      <c r="E42" s="50" t="s">
        <v>600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48</v>
      </c>
      <c r="C43" s="1"/>
      <c r="D43" s="1"/>
      <c r="E43" s="50" t="s">
        <v>601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50</v>
      </c>
      <c r="C44" s="1"/>
      <c r="D44" s="1"/>
      <c r="E44" s="50" t="s">
        <v>602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52</v>
      </c>
      <c r="C45" s="52"/>
      <c r="D45" s="52"/>
      <c r="E45" s="53" t="s">
        <v>53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603</v>
      </c>
      <c r="D46" s="42" t="s">
        <v>7</v>
      </c>
      <c r="E46" s="42" t="s">
        <v>604</v>
      </c>
      <c r="F46" s="42" t="s">
        <v>7</v>
      </c>
      <c r="G46" s="43" t="s">
        <v>74</v>
      </c>
      <c r="H46" s="55">
        <v>15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46</v>
      </c>
      <c r="C47" s="1"/>
      <c r="D47" s="1"/>
      <c r="E47" s="50" t="s">
        <v>600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48</v>
      </c>
      <c r="C48" s="1"/>
      <c r="D48" s="1"/>
      <c r="E48" s="50" t="s">
        <v>605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50</v>
      </c>
      <c r="C49" s="1"/>
      <c r="D49" s="1"/>
      <c r="E49" s="50" t="s">
        <v>606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52</v>
      </c>
      <c r="C50" s="52"/>
      <c r="D50" s="52"/>
      <c r="E50" s="53" t="s">
        <v>53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607</v>
      </c>
      <c r="D51" s="42" t="s">
        <v>7</v>
      </c>
      <c r="E51" s="42" t="s">
        <v>608</v>
      </c>
      <c r="F51" s="42" t="s">
        <v>7</v>
      </c>
      <c r="G51" s="43" t="s">
        <v>609</v>
      </c>
      <c r="H51" s="55">
        <v>2700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46</v>
      </c>
      <c r="C52" s="1"/>
      <c r="D52" s="1"/>
      <c r="E52" s="50" t="s">
        <v>600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48</v>
      </c>
      <c r="C53" s="1"/>
      <c r="D53" s="1"/>
      <c r="E53" s="50" t="s">
        <v>610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50</v>
      </c>
      <c r="C54" s="1"/>
      <c r="D54" s="1"/>
      <c r="E54" s="50" t="s">
        <v>611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52</v>
      </c>
      <c r="C55" s="52"/>
      <c r="D55" s="52"/>
      <c r="E55" s="53" t="s">
        <v>53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612</v>
      </c>
      <c r="D56" s="42" t="s">
        <v>7</v>
      </c>
      <c r="E56" s="42" t="s">
        <v>613</v>
      </c>
      <c r="F56" s="42" t="s">
        <v>7</v>
      </c>
      <c r="G56" s="43" t="s">
        <v>74</v>
      </c>
      <c r="H56" s="55">
        <v>11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46</v>
      </c>
      <c r="C57" s="1"/>
      <c r="D57" s="1"/>
      <c r="E57" s="50" t="s">
        <v>600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48</v>
      </c>
      <c r="C58" s="1"/>
      <c r="D58" s="1"/>
      <c r="E58" s="50" t="s">
        <v>614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50</v>
      </c>
      <c r="C59" s="1"/>
      <c r="D59" s="1"/>
      <c r="E59" s="50" t="s">
        <v>615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8</v>
      </c>
      <c r="C61" s="42" t="s">
        <v>616</v>
      </c>
      <c r="D61" s="42" t="s">
        <v>7</v>
      </c>
      <c r="E61" s="42" t="s">
        <v>617</v>
      </c>
      <c r="F61" s="42" t="s">
        <v>7</v>
      </c>
      <c r="G61" s="43" t="s">
        <v>74</v>
      </c>
      <c r="H61" s="55">
        <v>11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46</v>
      </c>
      <c r="C62" s="1"/>
      <c r="D62" s="1"/>
      <c r="E62" s="50" t="s">
        <v>600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48</v>
      </c>
      <c r="C63" s="1"/>
      <c r="D63" s="1"/>
      <c r="E63" s="50" t="s">
        <v>618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50</v>
      </c>
      <c r="C64" s="1"/>
      <c r="D64" s="1"/>
      <c r="E64" s="50" t="s">
        <v>606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52</v>
      </c>
      <c r="C65" s="52"/>
      <c r="D65" s="52"/>
      <c r="E65" s="53" t="s">
        <v>53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9</v>
      </c>
      <c r="C66" s="42" t="s">
        <v>619</v>
      </c>
      <c r="D66" s="42" t="s">
        <v>7</v>
      </c>
      <c r="E66" s="42" t="s">
        <v>620</v>
      </c>
      <c r="F66" s="42" t="s">
        <v>7</v>
      </c>
      <c r="G66" s="43" t="s">
        <v>609</v>
      </c>
      <c r="H66" s="55">
        <v>2340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46</v>
      </c>
      <c r="C67" s="1"/>
      <c r="D67" s="1"/>
      <c r="E67" s="50" t="s">
        <v>600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48</v>
      </c>
      <c r="C68" s="1"/>
      <c r="D68" s="1"/>
      <c r="E68" s="50" t="s">
        <v>621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50</v>
      </c>
      <c r="C69" s="1"/>
      <c r="D69" s="1"/>
      <c r="E69" s="50" t="s">
        <v>622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52</v>
      </c>
      <c r="C70" s="52"/>
      <c r="D70" s="52"/>
      <c r="E70" s="53" t="s">
        <v>53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10</v>
      </c>
      <c r="C71" s="42" t="s">
        <v>623</v>
      </c>
      <c r="D71" s="42" t="s">
        <v>7</v>
      </c>
      <c r="E71" s="42" t="s">
        <v>624</v>
      </c>
      <c r="F71" s="42" t="s">
        <v>7</v>
      </c>
      <c r="G71" s="43" t="s">
        <v>101</v>
      </c>
      <c r="H71" s="55">
        <v>1.75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46</v>
      </c>
      <c r="C72" s="1"/>
      <c r="D72" s="1"/>
      <c r="E72" s="50" t="s">
        <v>625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48</v>
      </c>
      <c r="C73" s="1"/>
      <c r="D73" s="1"/>
      <c r="E73" s="50" t="s">
        <v>626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50</v>
      </c>
      <c r="C74" s="1"/>
      <c r="D74" s="1"/>
      <c r="E74" s="50" t="s">
        <v>627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52</v>
      </c>
      <c r="C75" s="52"/>
      <c r="D75" s="52"/>
      <c r="E75" s="53" t="s">
        <v>53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11</v>
      </c>
      <c r="C76" s="42" t="s">
        <v>628</v>
      </c>
      <c r="D76" s="42" t="s">
        <v>7</v>
      </c>
      <c r="E76" s="42" t="s">
        <v>629</v>
      </c>
      <c r="F76" s="42" t="s">
        <v>7</v>
      </c>
      <c r="G76" s="43" t="s">
        <v>101</v>
      </c>
      <c r="H76" s="55">
        <v>1.75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46</v>
      </c>
      <c r="C77" s="1"/>
      <c r="D77" s="1"/>
      <c r="E77" s="50" t="s">
        <v>625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48</v>
      </c>
      <c r="C78" s="1"/>
      <c r="D78" s="1"/>
      <c r="E78" s="50" t="s">
        <v>630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50</v>
      </c>
      <c r="C79" s="1"/>
      <c r="D79" s="1"/>
      <c r="E79" s="50" t="s">
        <v>631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52</v>
      </c>
      <c r="C80" s="52"/>
      <c r="D80" s="52"/>
      <c r="E80" s="53" t="s">
        <v>53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12</v>
      </c>
      <c r="C81" s="42" t="s">
        <v>632</v>
      </c>
      <c r="D81" s="42" t="s">
        <v>7</v>
      </c>
      <c r="E81" s="42" t="s">
        <v>633</v>
      </c>
      <c r="F81" s="42" t="s">
        <v>7</v>
      </c>
      <c r="G81" s="43" t="s">
        <v>74</v>
      </c>
      <c r="H81" s="55">
        <v>2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46</v>
      </c>
      <c r="C82" s="1"/>
      <c r="D82" s="1"/>
      <c r="E82" s="50" t="s">
        <v>600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48</v>
      </c>
      <c r="C83" s="1"/>
      <c r="D83" s="1"/>
      <c r="E83" s="50" t="s">
        <v>208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50</v>
      </c>
      <c r="C84" s="1"/>
      <c r="D84" s="1"/>
      <c r="E84" s="50" t="s">
        <v>634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52</v>
      </c>
      <c r="C85" s="52"/>
      <c r="D85" s="52"/>
      <c r="E85" s="53" t="s">
        <v>53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13</v>
      </c>
      <c r="C86" s="42" t="s">
        <v>635</v>
      </c>
      <c r="D86" s="42" t="s">
        <v>7</v>
      </c>
      <c r="E86" s="42" t="s">
        <v>636</v>
      </c>
      <c r="F86" s="42" t="s">
        <v>7</v>
      </c>
      <c r="G86" s="43" t="s">
        <v>74</v>
      </c>
      <c r="H86" s="55">
        <v>2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46</v>
      </c>
      <c r="C87" s="1"/>
      <c r="D87" s="1"/>
      <c r="E87" s="50" t="s">
        <v>600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48</v>
      </c>
      <c r="C88" s="1"/>
      <c r="D88" s="1"/>
      <c r="E88" s="50" t="s">
        <v>208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50</v>
      </c>
      <c r="C89" s="1"/>
      <c r="D89" s="1"/>
      <c r="E89" s="50" t="s">
        <v>606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52</v>
      </c>
      <c r="C90" s="52"/>
      <c r="D90" s="52"/>
      <c r="E90" s="53" t="s">
        <v>53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14</v>
      </c>
      <c r="C91" s="42" t="s">
        <v>637</v>
      </c>
      <c r="D91" s="42" t="s">
        <v>7</v>
      </c>
      <c r="E91" s="42" t="s">
        <v>638</v>
      </c>
      <c r="F91" s="42" t="s">
        <v>7</v>
      </c>
      <c r="G91" s="43" t="s">
        <v>609</v>
      </c>
      <c r="H91" s="55">
        <v>360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46</v>
      </c>
      <c r="C92" s="1"/>
      <c r="D92" s="1"/>
      <c r="E92" s="50" t="s">
        <v>600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48</v>
      </c>
      <c r="C93" s="1"/>
      <c r="D93" s="1"/>
      <c r="E93" s="50" t="s">
        <v>639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50</v>
      </c>
      <c r="C94" s="1"/>
      <c r="D94" s="1"/>
      <c r="E94" s="50" t="s">
        <v>640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52</v>
      </c>
      <c r="C95" s="52"/>
      <c r="D95" s="52"/>
      <c r="E95" s="53" t="s">
        <v>53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15</v>
      </c>
      <c r="C96" s="42" t="s">
        <v>641</v>
      </c>
      <c r="D96" s="42" t="s">
        <v>7</v>
      </c>
      <c r="E96" s="42" t="s">
        <v>642</v>
      </c>
      <c r="F96" s="42" t="s">
        <v>7</v>
      </c>
      <c r="G96" s="43" t="s">
        <v>74</v>
      </c>
      <c r="H96" s="55">
        <v>1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46</v>
      </c>
      <c r="C97" s="1"/>
      <c r="D97" s="1"/>
      <c r="E97" s="50" t="s">
        <v>643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48</v>
      </c>
      <c r="C98" s="1"/>
      <c r="D98" s="1"/>
      <c r="E98" s="50" t="s">
        <v>49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50</v>
      </c>
      <c r="C99" s="1"/>
      <c r="D99" s="1"/>
      <c r="E99" s="50" t="s">
        <v>634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52</v>
      </c>
      <c r="C100" s="52"/>
      <c r="D100" s="52"/>
      <c r="E100" s="53" t="s">
        <v>53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>
      <c r="A101" s="10"/>
      <c r="B101" s="41">
        <v>16</v>
      </c>
      <c r="C101" s="42" t="s">
        <v>644</v>
      </c>
      <c r="D101" s="42" t="s">
        <v>7</v>
      </c>
      <c r="E101" s="42" t="s">
        <v>645</v>
      </c>
      <c r="F101" s="42" t="s">
        <v>7</v>
      </c>
      <c r="G101" s="43" t="s">
        <v>74</v>
      </c>
      <c r="H101" s="55">
        <v>1</v>
      </c>
      <c r="I101" s="56">
        <v>0</v>
      </c>
      <c r="J101" s="57">
        <f>ROUND(H101*I101,2)</f>
        <v>0</v>
      </c>
      <c r="K101" s="58">
        <v>0.20999999999999999</v>
      </c>
      <c r="L101" s="59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49" t="s">
        <v>46</v>
      </c>
      <c r="C102" s="1"/>
      <c r="D102" s="1"/>
      <c r="E102" s="50" t="s">
        <v>643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48</v>
      </c>
      <c r="C103" s="1"/>
      <c r="D103" s="1"/>
      <c r="E103" s="50" t="s">
        <v>49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50</v>
      </c>
      <c r="C104" s="1"/>
      <c r="D104" s="1"/>
      <c r="E104" s="50" t="s">
        <v>606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>
      <c r="A105" s="10"/>
      <c r="B105" s="51" t="s">
        <v>52</v>
      </c>
      <c r="C105" s="52"/>
      <c r="D105" s="52"/>
      <c r="E105" s="53" t="s">
        <v>53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>
      <c r="A106" s="10"/>
      <c r="B106" s="41">
        <v>17</v>
      </c>
      <c r="C106" s="42" t="s">
        <v>646</v>
      </c>
      <c r="D106" s="42" t="s">
        <v>7</v>
      </c>
      <c r="E106" s="42" t="s">
        <v>647</v>
      </c>
      <c r="F106" s="42" t="s">
        <v>7</v>
      </c>
      <c r="G106" s="43" t="s">
        <v>609</v>
      </c>
      <c r="H106" s="55">
        <v>180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49" t="s">
        <v>46</v>
      </c>
      <c r="C107" s="1"/>
      <c r="D107" s="1"/>
      <c r="E107" s="50" t="s">
        <v>643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48</v>
      </c>
      <c r="C108" s="1"/>
      <c r="D108" s="1"/>
      <c r="E108" s="50" t="s">
        <v>648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50</v>
      </c>
      <c r="C109" s="1"/>
      <c r="D109" s="1"/>
      <c r="E109" s="50" t="s">
        <v>640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>
      <c r="A110" s="10"/>
      <c r="B110" s="51" t="s">
        <v>52</v>
      </c>
      <c r="C110" s="52"/>
      <c r="D110" s="52"/>
      <c r="E110" s="53" t="s">
        <v>53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>
      <c r="A111" s="10"/>
      <c r="B111" s="41">
        <v>18</v>
      </c>
      <c r="C111" s="42" t="s">
        <v>649</v>
      </c>
      <c r="D111" s="42" t="s">
        <v>7</v>
      </c>
      <c r="E111" s="42" t="s">
        <v>650</v>
      </c>
      <c r="F111" s="42" t="s">
        <v>7</v>
      </c>
      <c r="G111" s="43" t="s">
        <v>74</v>
      </c>
      <c r="H111" s="55">
        <v>2</v>
      </c>
      <c r="I111" s="56">
        <v>0</v>
      </c>
      <c r="J111" s="57">
        <f>ROUND(H111*I111,2)</f>
        <v>0</v>
      </c>
      <c r="K111" s="58">
        <v>0.20999999999999999</v>
      </c>
      <c r="L111" s="59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49" t="s">
        <v>46</v>
      </c>
      <c r="C112" s="1"/>
      <c r="D112" s="1"/>
      <c r="E112" s="50" t="s">
        <v>651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9" t="s">
        <v>48</v>
      </c>
      <c r="C113" s="1"/>
      <c r="D113" s="1"/>
      <c r="E113" s="50" t="s">
        <v>208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9" t="s">
        <v>50</v>
      </c>
      <c r="C114" s="1"/>
      <c r="D114" s="1"/>
      <c r="E114" s="50" t="s">
        <v>634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thickBot="1">
      <c r="A115" s="10"/>
      <c r="B115" s="51" t="s">
        <v>52</v>
      </c>
      <c r="C115" s="52"/>
      <c r="D115" s="52"/>
      <c r="E115" s="53" t="s">
        <v>53</v>
      </c>
      <c r="F115" s="52"/>
      <c r="G115" s="52"/>
      <c r="H115" s="54"/>
      <c r="I115" s="52"/>
      <c r="J115" s="54"/>
      <c r="K115" s="52"/>
      <c r="L115" s="52"/>
      <c r="M115" s="13"/>
      <c r="N115" s="2"/>
      <c r="O115" s="2"/>
      <c r="P115" s="2"/>
      <c r="Q115" s="2"/>
    </row>
    <row r="116" thickTop="1">
      <c r="A116" s="10"/>
      <c r="B116" s="41">
        <v>19</v>
      </c>
      <c r="C116" s="42" t="s">
        <v>652</v>
      </c>
      <c r="D116" s="42" t="s">
        <v>7</v>
      </c>
      <c r="E116" s="42" t="s">
        <v>653</v>
      </c>
      <c r="F116" s="42" t="s">
        <v>7</v>
      </c>
      <c r="G116" s="43" t="s">
        <v>74</v>
      </c>
      <c r="H116" s="55">
        <v>2</v>
      </c>
      <c r="I116" s="56">
        <v>0</v>
      </c>
      <c r="J116" s="57">
        <f>ROUND(H116*I116,2)</f>
        <v>0</v>
      </c>
      <c r="K116" s="58">
        <v>0.20999999999999999</v>
      </c>
      <c r="L116" s="59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46</v>
      </c>
      <c r="C117" s="1"/>
      <c r="D117" s="1"/>
      <c r="E117" s="50" t="s">
        <v>651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48</v>
      </c>
      <c r="C118" s="1"/>
      <c r="D118" s="1"/>
      <c r="E118" s="50" t="s">
        <v>208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50</v>
      </c>
      <c r="C119" s="1"/>
      <c r="D119" s="1"/>
      <c r="E119" s="50" t="s">
        <v>606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52</v>
      </c>
      <c r="C120" s="52"/>
      <c r="D120" s="52"/>
      <c r="E120" s="53" t="s">
        <v>53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20</v>
      </c>
      <c r="C121" s="42" t="s">
        <v>654</v>
      </c>
      <c r="D121" s="42" t="s">
        <v>7</v>
      </c>
      <c r="E121" s="42" t="s">
        <v>655</v>
      </c>
      <c r="F121" s="42" t="s">
        <v>7</v>
      </c>
      <c r="G121" s="43" t="s">
        <v>609</v>
      </c>
      <c r="H121" s="55">
        <v>360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46</v>
      </c>
      <c r="C122" s="1"/>
      <c r="D122" s="1"/>
      <c r="E122" s="50" t="s">
        <v>651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48</v>
      </c>
      <c r="C123" s="1"/>
      <c r="D123" s="1"/>
      <c r="E123" s="50" t="s">
        <v>639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50</v>
      </c>
      <c r="C124" s="1"/>
      <c r="D124" s="1"/>
      <c r="E124" s="50" t="s">
        <v>640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52</v>
      </c>
      <c r="C125" s="52"/>
      <c r="D125" s="52"/>
      <c r="E125" s="53" t="s">
        <v>53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>
      <c r="A126" s="10"/>
      <c r="B126" s="41">
        <v>21</v>
      </c>
      <c r="C126" s="42" t="s">
        <v>656</v>
      </c>
      <c r="D126" s="42" t="s">
        <v>7</v>
      </c>
      <c r="E126" s="42" t="s">
        <v>657</v>
      </c>
      <c r="F126" s="42" t="s">
        <v>7</v>
      </c>
      <c r="G126" s="43" t="s">
        <v>74</v>
      </c>
      <c r="H126" s="55">
        <v>1</v>
      </c>
      <c r="I126" s="56">
        <v>0</v>
      </c>
      <c r="J126" s="57">
        <f>ROUND(H126*I126,2)</f>
        <v>0</v>
      </c>
      <c r="K126" s="58">
        <v>0.20999999999999999</v>
      </c>
      <c r="L126" s="59">
        <f>ROUND(J126*1.21,2)</f>
        <v>0</v>
      </c>
      <c r="M126" s="13"/>
      <c r="N126" s="2"/>
      <c r="O126" s="2"/>
      <c r="P126" s="2"/>
      <c r="Q126" s="33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49" t="s">
        <v>46</v>
      </c>
      <c r="C127" s="1"/>
      <c r="D127" s="1"/>
      <c r="E127" s="50" t="s">
        <v>600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48</v>
      </c>
      <c r="C128" s="1"/>
      <c r="D128" s="1"/>
      <c r="E128" s="50" t="s">
        <v>49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50</v>
      </c>
      <c r="C129" s="1"/>
      <c r="D129" s="1"/>
      <c r="E129" s="50" t="s">
        <v>658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thickBot="1">
      <c r="A130" s="10"/>
      <c r="B130" s="51" t="s">
        <v>52</v>
      </c>
      <c r="C130" s="52"/>
      <c r="D130" s="52"/>
      <c r="E130" s="53" t="s">
        <v>53</v>
      </c>
      <c r="F130" s="52"/>
      <c r="G130" s="52"/>
      <c r="H130" s="54"/>
      <c r="I130" s="52"/>
      <c r="J130" s="54"/>
      <c r="K130" s="52"/>
      <c r="L130" s="52"/>
      <c r="M130" s="13"/>
      <c r="N130" s="2"/>
      <c r="O130" s="2"/>
      <c r="P130" s="2"/>
      <c r="Q130" s="2"/>
    </row>
    <row r="131" thickTop="1">
      <c r="A131" s="10"/>
      <c r="B131" s="41">
        <v>22</v>
      </c>
      <c r="C131" s="42" t="s">
        <v>659</v>
      </c>
      <c r="D131" s="42" t="s">
        <v>7</v>
      </c>
      <c r="E131" s="42" t="s">
        <v>660</v>
      </c>
      <c r="F131" s="42" t="s">
        <v>7</v>
      </c>
      <c r="G131" s="43" t="s">
        <v>74</v>
      </c>
      <c r="H131" s="55">
        <v>1</v>
      </c>
      <c r="I131" s="56">
        <v>0</v>
      </c>
      <c r="J131" s="57">
        <f>ROUND(H131*I131,2)</f>
        <v>0</v>
      </c>
      <c r="K131" s="58">
        <v>0.20999999999999999</v>
      </c>
      <c r="L131" s="59">
        <f>ROUND(J131*1.21,2)</f>
        <v>0</v>
      </c>
      <c r="M131" s="13"/>
      <c r="N131" s="2"/>
      <c r="O131" s="2"/>
      <c r="P131" s="2"/>
      <c r="Q131" s="33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49" t="s">
        <v>46</v>
      </c>
      <c r="C132" s="1"/>
      <c r="D132" s="1"/>
      <c r="E132" s="50" t="s">
        <v>600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48</v>
      </c>
      <c r="C133" s="1"/>
      <c r="D133" s="1"/>
      <c r="E133" s="50" t="s">
        <v>49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50</v>
      </c>
      <c r="C134" s="1"/>
      <c r="D134" s="1"/>
      <c r="E134" s="50" t="s">
        <v>606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thickBot="1">
      <c r="A135" s="10"/>
      <c r="B135" s="51" t="s">
        <v>52</v>
      </c>
      <c r="C135" s="52"/>
      <c r="D135" s="52"/>
      <c r="E135" s="53" t="s">
        <v>53</v>
      </c>
      <c r="F135" s="52"/>
      <c r="G135" s="52"/>
      <c r="H135" s="54"/>
      <c r="I135" s="52"/>
      <c r="J135" s="54"/>
      <c r="K135" s="52"/>
      <c r="L135" s="52"/>
      <c r="M135" s="13"/>
      <c r="N135" s="2"/>
      <c r="O135" s="2"/>
      <c r="P135" s="2"/>
      <c r="Q135" s="2"/>
    </row>
    <row r="136" thickTop="1">
      <c r="A136" s="10"/>
      <c r="B136" s="41">
        <v>23</v>
      </c>
      <c r="C136" s="42" t="s">
        <v>661</v>
      </c>
      <c r="D136" s="42" t="s">
        <v>7</v>
      </c>
      <c r="E136" s="42" t="s">
        <v>662</v>
      </c>
      <c r="F136" s="42" t="s">
        <v>7</v>
      </c>
      <c r="G136" s="43" t="s">
        <v>609</v>
      </c>
      <c r="H136" s="55">
        <v>180</v>
      </c>
      <c r="I136" s="56">
        <v>0</v>
      </c>
      <c r="J136" s="57">
        <f>ROUND(H136*I136,2)</f>
        <v>0</v>
      </c>
      <c r="K136" s="58">
        <v>0.20999999999999999</v>
      </c>
      <c r="L136" s="59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49" t="s">
        <v>46</v>
      </c>
      <c r="C137" s="1"/>
      <c r="D137" s="1"/>
      <c r="E137" s="50" t="s">
        <v>600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9" t="s">
        <v>48</v>
      </c>
      <c r="C138" s="1"/>
      <c r="D138" s="1"/>
      <c r="E138" s="50" t="s">
        <v>648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50</v>
      </c>
      <c r="C139" s="1"/>
      <c r="D139" s="1"/>
      <c r="E139" s="50" t="s">
        <v>640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thickBot="1">
      <c r="A140" s="10"/>
      <c r="B140" s="51" t="s">
        <v>52</v>
      </c>
      <c r="C140" s="52"/>
      <c r="D140" s="52"/>
      <c r="E140" s="53" t="s">
        <v>53</v>
      </c>
      <c r="F140" s="52"/>
      <c r="G140" s="52"/>
      <c r="H140" s="54"/>
      <c r="I140" s="52"/>
      <c r="J140" s="54"/>
      <c r="K140" s="52"/>
      <c r="L140" s="52"/>
      <c r="M140" s="13"/>
      <c r="N140" s="2"/>
      <c r="O140" s="2"/>
      <c r="P140" s="2"/>
      <c r="Q140" s="2"/>
    </row>
    <row r="141" thickTop="1">
      <c r="A141" s="10"/>
      <c r="B141" s="41">
        <v>24</v>
      </c>
      <c r="C141" s="42" t="s">
        <v>663</v>
      </c>
      <c r="D141" s="42" t="s">
        <v>7</v>
      </c>
      <c r="E141" s="42" t="s">
        <v>664</v>
      </c>
      <c r="F141" s="42" t="s">
        <v>7</v>
      </c>
      <c r="G141" s="43" t="s">
        <v>74</v>
      </c>
      <c r="H141" s="55">
        <v>20</v>
      </c>
      <c r="I141" s="56">
        <v>0</v>
      </c>
      <c r="J141" s="57">
        <f>ROUND(H141*I141,2)</f>
        <v>0</v>
      </c>
      <c r="K141" s="58">
        <v>0.20999999999999999</v>
      </c>
      <c r="L141" s="59">
        <f>ROUND(J141*1.21,2)</f>
        <v>0</v>
      </c>
      <c r="M141" s="13"/>
      <c r="N141" s="2"/>
      <c r="O141" s="2"/>
      <c r="P141" s="2"/>
      <c r="Q141" s="33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49" t="s">
        <v>46</v>
      </c>
      <c r="C142" s="1"/>
      <c r="D142" s="1"/>
      <c r="E142" s="50" t="s">
        <v>665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>
      <c r="A143" s="10"/>
      <c r="B143" s="49" t="s">
        <v>48</v>
      </c>
      <c r="C143" s="1"/>
      <c r="D143" s="1"/>
      <c r="E143" s="50" t="s">
        <v>666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50</v>
      </c>
      <c r="C144" s="1"/>
      <c r="D144" s="1"/>
      <c r="E144" s="50" t="s">
        <v>658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thickBot="1">
      <c r="A145" s="10"/>
      <c r="B145" s="51" t="s">
        <v>52</v>
      </c>
      <c r="C145" s="52"/>
      <c r="D145" s="52"/>
      <c r="E145" s="53" t="s">
        <v>53</v>
      </c>
      <c r="F145" s="52"/>
      <c r="G145" s="52"/>
      <c r="H145" s="54"/>
      <c r="I145" s="52"/>
      <c r="J145" s="54"/>
      <c r="K145" s="52"/>
      <c r="L145" s="52"/>
      <c r="M145" s="13"/>
      <c r="N145" s="2"/>
      <c r="O145" s="2"/>
      <c r="P145" s="2"/>
      <c r="Q145" s="2"/>
    </row>
    <row r="146" thickTop="1">
      <c r="A146" s="10"/>
      <c r="B146" s="41">
        <v>25</v>
      </c>
      <c r="C146" s="42" t="s">
        <v>667</v>
      </c>
      <c r="D146" s="42" t="s">
        <v>7</v>
      </c>
      <c r="E146" s="42" t="s">
        <v>668</v>
      </c>
      <c r="F146" s="42" t="s">
        <v>7</v>
      </c>
      <c r="G146" s="43" t="s">
        <v>74</v>
      </c>
      <c r="H146" s="55">
        <v>20</v>
      </c>
      <c r="I146" s="56">
        <v>0</v>
      </c>
      <c r="J146" s="57">
        <f>ROUND(H146*I146,2)</f>
        <v>0</v>
      </c>
      <c r="K146" s="58">
        <v>0.20999999999999999</v>
      </c>
      <c r="L146" s="59">
        <f>ROUND(J146*1.21,2)</f>
        <v>0</v>
      </c>
      <c r="M146" s="13"/>
      <c r="N146" s="2"/>
      <c r="O146" s="2"/>
      <c r="P146" s="2"/>
      <c r="Q146" s="33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49" t="s">
        <v>46</v>
      </c>
      <c r="C147" s="1"/>
      <c r="D147" s="1"/>
      <c r="E147" s="50" t="s">
        <v>665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>
      <c r="A148" s="10"/>
      <c r="B148" s="49" t="s">
        <v>48</v>
      </c>
      <c r="C148" s="1"/>
      <c r="D148" s="1"/>
      <c r="E148" s="50" t="s">
        <v>666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50</v>
      </c>
      <c r="C149" s="1"/>
      <c r="D149" s="1"/>
      <c r="E149" s="50" t="s">
        <v>606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thickBot="1">
      <c r="A150" s="10"/>
      <c r="B150" s="51" t="s">
        <v>52</v>
      </c>
      <c r="C150" s="52"/>
      <c r="D150" s="52"/>
      <c r="E150" s="53" t="s">
        <v>53</v>
      </c>
      <c r="F150" s="52"/>
      <c r="G150" s="52"/>
      <c r="H150" s="54"/>
      <c r="I150" s="52"/>
      <c r="J150" s="54"/>
      <c r="K150" s="52"/>
      <c r="L150" s="52"/>
      <c r="M150" s="13"/>
      <c r="N150" s="2"/>
      <c r="O150" s="2"/>
      <c r="P150" s="2"/>
      <c r="Q150" s="2"/>
    </row>
    <row r="151" thickTop="1">
      <c r="A151" s="10"/>
      <c r="B151" s="41">
        <v>26</v>
      </c>
      <c r="C151" s="42" t="s">
        <v>669</v>
      </c>
      <c r="D151" s="42" t="s">
        <v>7</v>
      </c>
      <c r="E151" s="42" t="s">
        <v>670</v>
      </c>
      <c r="F151" s="42" t="s">
        <v>7</v>
      </c>
      <c r="G151" s="43" t="s">
        <v>609</v>
      </c>
      <c r="H151" s="55">
        <v>3600</v>
      </c>
      <c r="I151" s="56">
        <v>0</v>
      </c>
      <c r="J151" s="57">
        <f>ROUND(H151*I151,2)</f>
        <v>0</v>
      </c>
      <c r="K151" s="58">
        <v>0.20999999999999999</v>
      </c>
      <c r="L151" s="59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49" t="s">
        <v>46</v>
      </c>
      <c r="C152" s="1"/>
      <c r="D152" s="1"/>
      <c r="E152" s="50" t="s">
        <v>665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48</v>
      </c>
      <c r="C153" s="1"/>
      <c r="D153" s="1"/>
      <c r="E153" s="50" t="s">
        <v>671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50</v>
      </c>
      <c r="C154" s="1"/>
      <c r="D154" s="1"/>
      <c r="E154" s="50" t="s">
        <v>640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thickBot="1">
      <c r="A155" s="10"/>
      <c r="B155" s="51" t="s">
        <v>52</v>
      </c>
      <c r="C155" s="52"/>
      <c r="D155" s="52"/>
      <c r="E155" s="53" t="s">
        <v>53</v>
      </c>
      <c r="F155" s="52"/>
      <c r="G155" s="52"/>
      <c r="H155" s="54"/>
      <c r="I155" s="52"/>
      <c r="J155" s="54"/>
      <c r="K155" s="52"/>
      <c r="L155" s="52"/>
      <c r="M155" s="13"/>
      <c r="N155" s="2"/>
      <c r="O155" s="2"/>
      <c r="P155" s="2"/>
      <c r="Q155" s="2"/>
    </row>
    <row r="156" thickTop="1">
      <c r="A156" s="10"/>
      <c r="B156" s="41">
        <v>27</v>
      </c>
      <c r="C156" s="42" t="s">
        <v>672</v>
      </c>
      <c r="D156" s="42" t="s">
        <v>7</v>
      </c>
      <c r="E156" s="42" t="s">
        <v>673</v>
      </c>
      <c r="F156" s="42" t="s">
        <v>7</v>
      </c>
      <c r="G156" s="43" t="s">
        <v>74</v>
      </c>
      <c r="H156" s="55">
        <v>31</v>
      </c>
      <c r="I156" s="56">
        <v>0</v>
      </c>
      <c r="J156" s="57">
        <f>ROUND(H156*I156,2)</f>
        <v>0</v>
      </c>
      <c r="K156" s="58">
        <v>0.20999999999999999</v>
      </c>
      <c r="L156" s="59">
        <f>ROUND(J156*1.21,2)</f>
        <v>0</v>
      </c>
      <c r="M156" s="13"/>
      <c r="N156" s="2"/>
      <c r="O156" s="2"/>
      <c r="P156" s="2"/>
      <c r="Q156" s="33">
        <f>IF(ISNUMBER(K156),IF(H156&gt;0,IF(I156&gt;0,J156,0),0),0)</f>
        <v>0</v>
      </c>
      <c r="R156" s="9">
        <f>IF(ISNUMBER(K156)=FALSE,J156,0)</f>
        <v>0</v>
      </c>
    </row>
    <row r="157">
      <c r="A157" s="10"/>
      <c r="B157" s="49" t="s">
        <v>46</v>
      </c>
      <c r="C157" s="1"/>
      <c r="D157" s="1"/>
      <c r="E157" s="50" t="s">
        <v>674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48</v>
      </c>
      <c r="C158" s="1"/>
      <c r="D158" s="1"/>
      <c r="E158" s="50" t="s">
        <v>675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50</v>
      </c>
      <c r="C159" s="1"/>
      <c r="D159" s="1"/>
      <c r="E159" s="50" t="s">
        <v>658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thickBot="1">
      <c r="A160" s="10"/>
      <c r="B160" s="51" t="s">
        <v>52</v>
      </c>
      <c r="C160" s="52"/>
      <c r="D160" s="52"/>
      <c r="E160" s="53" t="s">
        <v>53</v>
      </c>
      <c r="F160" s="52"/>
      <c r="G160" s="52"/>
      <c r="H160" s="54"/>
      <c r="I160" s="52"/>
      <c r="J160" s="54"/>
      <c r="K160" s="52"/>
      <c r="L160" s="52"/>
      <c r="M160" s="13"/>
      <c r="N160" s="2"/>
      <c r="O160" s="2"/>
      <c r="P160" s="2"/>
      <c r="Q160" s="2"/>
    </row>
    <row r="161" thickTop="1">
      <c r="A161" s="10"/>
      <c r="B161" s="41">
        <v>28</v>
      </c>
      <c r="C161" s="42" t="s">
        <v>676</v>
      </c>
      <c r="D161" s="42" t="s">
        <v>7</v>
      </c>
      <c r="E161" s="42" t="s">
        <v>677</v>
      </c>
      <c r="F161" s="42" t="s">
        <v>7</v>
      </c>
      <c r="G161" s="43" t="s">
        <v>74</v>
      </c>
      <c r="H161" s="55">
        <v>31</v>
      </c>
      <c r="I161" s="56">
        <v>0</v>
      </c>
      <c r="J161" s="57">
        <f>ROUND(H161*I161,2)</f>
        <v>0</v>
      </c>
      <c r="K161" s="58">
        <v>0.20999999999999999</v>
      </c>
      <c r="L161" s="59">
        <f>ROUND(J161*1.21,2)</f>
        <v>0</v>
      </c>
      <c r="M161" s="13"/>
      <c r="N161" s="2"/>
      <c r="O161" s="2"/>
      <c r="P161" s="2"/>
      <c r="Q161" s="33">
        <f>IF(ISNUMBER(K161),IF(H161&gt;0,IF(I161&gt;0,J161,0),0),0)</f>
        <v>0</v>
      </c>
      <c r="R161" s="9">
        <f>IF(ISNUMBER(K161)=FALSE,J161,0)</f>
        <v>0</v>
      </c>
    </row>
    <row r="162">
      <c r="A162" s="10"/>
      <c r="B162" s="49" t="s">
        <v>46</v>
      </c>
      <c r="C162" s="1"/>
      <c r="D162" s="1"/>
      <c r="E162" s="50" t="s">
        <v>674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48</v>
      </c>
      <c r="C163" s="1"/>
      <c r="D163" s="1"/>
      <c r="E163" s="50" t="s">
        <v>678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50</v>
      </c>
      <c r="C164" s="1"/>
      <c r="D164" s="1"/>
      <c r="E164" s="50" t="s">
        <v>606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thickBot="1">
      <c r="A165" s="10"/>
      <c r="B165" s="51" t="s">
        <v>52</v>
      </c>
      <c r="C165" s="52"/>
      <c r="D165" s="52"/>
      <c r="E165" s="53" t="s">
        <v>53</v>
      </c>
      <c r="F165" s="52"/>
      <c r="G165" s="52"/>
      <c r="H165" s="54"/>
      <c r="I165" s="52"/>
      <c r="J165" s="54"/>
      <c r="K165" s="52"/>
      <c r="L165" s="52"/>
      <c r="M165" s="13"/>
      <c r="N165" s="2"/>
      <c r="O165" s="2"/>
      <c r="P165" s="2"/>
      <c r="Q165" s="2"/>
    </row>
    <row r="166" thickTop="1">
      <c r="A166" s="10"/>
      <c r="B166" s="41">
        <v>29</v>
      </c>
      <c r="C166" s="42" t="s">
        <v>679</v>
      </c>
      <c r="D166" s="42" t="s">
        <v>7</v>
      </c>
      <c r="E166" s="42" t="s">
        <v>680</v>
      </c>
      <c r="F166" s="42" t="s">
        <v>7</v>
      </c>
      <c r="G166" s="43" t="s">
        <v>609</v>
      </c>
      <c r="H166" s="55">
        <v>5580</v>
      </c>
      <c r="I166" s="56">
        <v>0</v>
      </c>
      <c r="J166" s="57">
        <f>ROUND(H166*I166,2)</f>
        <v>0</v>
      </c>
      <c r="K166" s="58">
        <v>0.20999999999999999</v>
      </c>
      <c r="L166" s="59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49" t="s">
        <v>46</v>
      </c>
      <c r="C167" s="1"/>
      <c r="D167" s="1"/>
      <c r="E167" s="50" t="s">
        <v>674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48</v>
      </c>
      <c r="C168" s="1"/>
      <c r="D168" s="1"/>
      <c r="E168" s="50" t="s">
        <v>681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50</v>
      </c>
      <c r="C169" s="1"/>
      <c r="D169" s="1"/>
      <c r="E169" s="50" t="s">
        <v>682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thickBot="1">
      <c r="A170" s="10"/>
      <c r="B170" s="51" t="s">
        <v>52</v>
      </c>
      <c r="C170" s="52"/>
      <c r="D170" s="52"/>
      <c r="E170" s="53" t="s">
        <v>53</v>
      </c>
      <c r="F170" s="52"/>
      <c r="G170" s="52"/>
      <c r="H170" s="54"/>
      <c r="I170" s="52"/>
      <c r="J170" s="54"/>
      <c r="K170" s="52"/>
      <c r="L170" s="52"/>
      <c r="M170" s="13"/>
      <c r="N170" s="2"/>
      <c r="O170" s="2"/>
      <c r="P170" s="2"/>
      <c r="Q170" s="2"/>
    </row>
    <row r="171" thickTop="1" thickBot="1" ht="25" customHeight="1">
      <c r="A171" s="10"/>
      <c r="B171" s="1"/>
      <c r="C171" s="60">
        <v>9</v>
      </c>
      <c r="D171" s="1"/>
      <c r="E171" s="60" t="s">
        <v>87</v>
      </c>
      <c r="F171" s="1"/>
      <c r="G171" s="61" t="s">
        <v>77</v>
      </c>
      <c r="H171" s="62">
        <f>J26+J31+J36+J41+J46+J51+J56+J61+J66+J71+J76+J81+J86+J91+J96+J101+J106+J111+J116+J121+J126+J131+J136+J141+J146+J151+J156+J161+J166</f>
        <v>0</v>
      </c>
      <c r="I171" s="61" t="s">
        <v>78</v>
      </c>
      <c r="J171" s="63">
        <f>(L171-H171)</f>
        <v>0</v>
      </c>
      <c r="K171" s="61" t="s">
        <v>79</v>
      </c>
      <c r="L171" s="64">
        <f>ROUND((J26+J31+J36+J41+J46+J51+J56+J61+J66+J71+J76+J81+J86+J91+J96+J101+J106+J111+J116+J121+J126+J131+J136+J141+J146+J151+J156+J161+J166)*1.21,2)</f>
        <v>0</v>
      </c>
      <c r="M171" s="13"/>
      <c r="N171" s="2"/>
      <c r="O171" s="2"/>
      <c r="P171" s="2"/>
      <c r="Q171" s="33">
        <f>0+Q26+Q31+Q36+Q41+Q46+Q51+Q56+Q61+Q66+Q71+Q76+Q81+Q86+Q91+Q96+Q101+Q106+Q111+Q116+Q121+Q126+Q131+Q136+Q141+Q146+Q151+Q156+Q161+Q166</f>
        <v>0</v>
      </c>
      <c r="R171" s="9">
        <f>0+R26+R31+R36+R41+R46+R51+R56+R61+R66+R71+R76+R81+R86+R91+R96+R101+R106+R111+R116+R121+R126+R131+R136+R141+R146+R151+R156+R161+R166</f>
        <v>0</v>
      </c>
      <c r="S171" s="65">
        <f>Q171*(1+J171)+R171</f>
        <v>0</v>
      </c>
    </row>
    <row r="172" thickTop="1" thickBot="1" ht="25" customHeight="1">
      <c r="A172" s="10"/>
      <c r="B172" s="66"/>
      <c r="C172" s="66"/>
      <c r="D172" s="66"/>
      <c r="E172" s="66"/>
      <c r="F172" s="66"/>
      <c r="G172" s="67" t="s">
        <v>80</v>
      </c>
      <c r="H172" s="68">
        <f>0+J26+J31+J36+J41+J46+J51+J56+J61+J66+J71+J76+J81+J86+J91+J96+J101+J106+J111+J116+J121+J126+J131+J136+J141+J146+J151+J156+J161+J166</f>
        <v>0</v>
      </c>
      <c r="I172" s="67" t="s">
        <v>81</v>
      </c>
      <c r="J172" s="69">
        <f>0+J171</f>
        <v>0</v>
      </c>
      <c r="K172" s="67" t="s">
        <v>82</v>
      </c>
      <c r="L172" s="70">
        <f>0+L171</f>
        <v>0</v>
      </c>
      <c r="M172" s="13"/>
      <c r="N172" s="2"/>
      <c r="O172" s="2"/>
      <c r="P172" s="2"/>
      <c r="Q172" s="2"/>
    </row>
    <row r="173">
      <c r="A173" s="14"/>
      <c r="B173" s="4"/>
      <c r="C173" s="4"/>
      <c r="D173" s="4"/>
      <c r="E173" s="4"/>
      <c r="F173" s="4"/>
      <c r="G173" s="4"/>
      <c r="H173" s="71"/>
      <c r="I173" s="4"/>
      <c r="J173" s="71"/>
      <c r="K173" s="4"/>
      <c r="L173" s="4"/>
      <c r="M173" s="15"/>
      <c r="N173" s="2"/>
      <c r="O173" s="2"/>
      <c r="P173" s="2"/>
      <c r="Q173" s="2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2025-10-13T10:58:01Z</dcterms:modified>
</cp:coreProperties>
</file>